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4120" windowHeight="9630" firstSheet="2" activeTab="11"/>
  </bookViews>
  <sheets>
    <sheet name="2018" sheetId="2" r:id="rId1"/>
    <sheet name="2019" sheetId="4" r:id="rId2"/>
    <sheet name="REPASSE TESOURO 2018" sheetId="5" r:id="rId3"/>
    <sheet name="REPASSE TESOURO 2019" sheetId="7" r:id="rId4"/>
    <sheet name="REPASSE TESOURO 2020" sheetId="9" r:id="rId5"/>
    <sheet name="2020" sheetId="10" r:id="rId6"/>
    <sheet name="2021" sheetId="12" r:id="rId7"/>
    <sheet name="2022" sheetId="14" r:id="rId8"/>
    <sheet name="2023" sheetId="15" r:id="rId9"/>
    <sheet name="2024" sheetId="16" r:id="rId10"/>
    <sheet name="2025" sheetId="17" r:id="rId11"/>
    <sheet name="2026" sheetId="19" r:id="rId12"/>
  </sheets>
  <externalReferences>
    <externalReference r:id="rId13"/>
    <externalReference r:id="rId14"/>
  </externalReferences>
  <definedNames>
    <definedName name="_xlnm.Print_Area" localSheetId="5">'2020'!$A$1:$G$63</definedName>
    <definedName name="_xlnm.Print_Area" localSheetId="6">'2021'!$A$1:$G$63</definedName>
    <definedName name="_xlnm.Print_Area" localSheetId="7">'2022'!$A$1:$G$63</definedName>
    <definedName name="_xlnm.Print_Area" localSheetId="8">'2023'!$A$1:$G$63</definedName>
    <definedName name="_xlnm.Print_Area" localSheetId="9">'2024'!$A$1:$G$75</definedName>
    <definedName name="_xlnm.Print_Area" localSheetId="2">'REPASSE TESOURO 2018'!$A$1:$E$35</definedName>
    <definedName name="_xlnm.Print_Area" localSheetId="3">'REPASSE TESOURO 2019'!$A$1:$E$39</definedName>
    <definedName name="_xlnm.Print_Area" localSheetId="4">'REPASSE TESOURO 2020'!$A$1:$E$31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19" l="1"/>
  <c r="D70" i="19"/>
  <c r="D71" i="19"/>
  <c r="D72" i="19"/>
  <c r="D73" i="19"/>
  <c r="D74" i="19"/>
  <c r="D75" i="19"/>
  <c r="D76" i="19"/>
  <c r="D77" i="19"/>
  <c r="D78" i="19"/>
  <c r="D79" i="19"/>
  <c r="E29" i="19"/>
  <c r="D11" i="19"/>
  <c r="D12" i="19"/>
  <c r="D13" i="19"/>
  <c r="D14" i="19"/>
  <c r="D15" i="19"/>
  <c r="D16" i="19"/>
  <c r="D17" i="19"/>
  <c r="D18" i="19"/>
  <c r="D19" i="19"/>
  <c r="D20" i="19"/>
  <c r="D21" i="19"/>
  <c r="D10" i="19"/>
  <c r="E10" i="19" s="1"/>
  <c r="C114" i="19"/>
  <c r="B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C97" i="19"/>
  <c r="B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C80" i="19"/>
  <c r="B80" i="19"/>
  <c r="D68" i="19"/>
  <c r="E68" i="19" s="1"/>
  <c r="C60" i="19"/>
  <c r="B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E51" i="19" s="1"/>
  <c r="C41" i="19"/>
  <c r="B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C22" i="19"/>
  <c r="B22" i="19"/>
  <c r="E90" i="19" l="1"/>
  <c r="E112" i="19"/>
  <c r="E102" i="19"/>
  <c r="E103" i="19"/>
  <c r="E104" i="19"/>
  <c r="E106" i="19"/>
  <c r="E108" i="19"/>
  <c r="E109" i="19"/>
  <c r="E111" i="19"/>
  <c r="D114" i="19"/>
  <c r="E105" i="19"/>
  <c r="E107" i="19"/>
  <c r="E110" i="19"/>
  <c r="E113" i="19"/>
  <c r="E75" i="19"/>
  <c r="E96" i="19"/>
  <c r="E85" i="19"/>
  <c r="E86" i="19"/>
  <c r="E87" i="19"/>
  <c r="E88" i="19"/>
  <c r="E89" i="19"/>
  <c r="E93" i="19"/>
  <c r="E95" i="19"/>
  <c r="E91" i="19"/>
  <c r="E92" i="19"/>
  <c r="E94" i="19"/>
  <c r="E71" i="19"/>
  <c r="E72" i="19"/>
  <c r="E79" i="19"/>
  <c r="E69" i="19"/>
  <c r="E70" i="19"/>
  <c r="E73" i="19"/>
  <c r="E74" i="19"/>
  <c r="E76" i="19"/>
  <c r="E77" i="19"/>
  <c r="E78" i="19"/>
  <c r="E49" i="19"/>
  <c r="E50" i="19"/>
  <c r="E52" i="19"/>
  <c r="E53" i="19"/>
  <c r="E54" i="19"/>
  <c r="E55" i="19"/>
  <c r="E56" i="19"/>
  <c r="E57" i="19"/>
  <c r="E58" i="19"/>
  <c r="E39" i="19"/>
  <c r="E30" i="19"/>
  <c r="E31" i="19"/>
  <c r="E32" i="19"/>
  <c r="E33" i="19"/>
  <c r="E34" i="19"/>
  <c r="E35" i="19"/>
  <c r="E36" i="19"/>
  <c r="E37" i="19"/>
  <c r="E38" i="19"/>
  <c r="E40" i="19"/>
  <c r="E20" i="19"/>
  <c r="E21" i="19"/>
  <c r="E12" i="19"/>
  <c r="E13" i="19"/>
  <c r="E14" i="19"/>
  <c r="E15" i="19"/>
  <c r="E16" i="19"/>
  <c r="E17" i="19"/>
  <c r="E18" i="19"/>
  <c r="E19" i="19"/>
  <c r="E11" i="19"/>
  <c r="D22" i="19"/>
  <c r="D41" i="19"/>
  <c r="D97" i="19"/>
  <c r="E48" i="19"/>
  <c r="E59" i="19"/>
  <c r="D80" i="19"/>
  <c r="D60" i="19"/>
  <c r="D116" i="17"/>
  <c r="D97" i="17"/>
  <c r="D79" i="17"/>
  <c r="D59" i="17"/>
  <c r="D40" i="17"/>
  <c r="D21" i="17"/>
  <c r="D115" i="17" l="1"/>
  <c r="D96" i="17"/>
  <c r="D78" i="17"/>
  <c r="D58" i="17"/>
  <c r="D39" i="17"/>
  <c r="D20" i="17"/>
  <c r="D114" i="17" l="1"/>
  <c r="D95" i="17"/>
  <c r="D77" i="17"/>
  <c r="D57" i="17"/>
  <c r="D38" i="17"/>
  <c r="D19" i="17"/>
  <c r="D113" i="17" l="1"/>
  <c r="D94" i="17"/>
  <c r="D76" i="17"/>
  <c r="D56" i="17"/>
  <c r="D37" i="17"/>
  <c r="D18" i="17"/>
  <c r="D112" i="17" l="1"/>
  <c r="D93" i="17"/>
  <c r="D75" i="17"/>
  <c r="D55" i="17"/>
  <c r="D36" i="17"/>
  <c r="D17" i="17"/>
  <c r="C117" i="17" l="1"/>
  <c r="B117" i="17"/>
  <c r="D111" i="17"/>
  <c r="D110" i="17"/>
  <c r="D109" i="17"/>
  <c r="D108" i="17"/>
  <c r="D107" i="17"/>
  <c r="D106" i="17"/>
  <c r="E105" i="17"/>
  <c r="D105" i="17"/>
  <c r="E106" i="17" s="1"/>
  <c r="D92" i="17"/>
  <c r="D74" i="17"/>
  <c r="D35" i="17"/>
  <c r="D16" i="17"/>
  <c r="D54" i="17"/>
  <c r="E116" i="17" l="1"/>
  <c r="D117" i="17"/>
  <c r="E112" i="17"/>
  <c r="E107" i="17"/>
  <c r="E108" i="17"/>
  <c r="E109" i="17"/>
  <c r="E110" i="17"/>
  <c r="E111" i="17"/>
  <c r="E113" i="17"/>
  <c r="E114" i="17"/>
  <c r="E115" i="17"/>
  <c r="D91" i="17"/>
  <c r="D87" i="17"/>
  <c r="D88" i="17"/>
  <c r="D89" i="17"/>
  <c r="D90" i="17"/>
  <c r="D86" i="17"/>
  <c r="C98" i="17"/>
  <c r="B98" i="17"/>
  <c r="D69" i="17"/>
  <c r="D70" i="17"/>
  <c r="D71" i="17"/>
  <c r="D72" i="17"/>
  <c r="D73" i="17"/>
  <c r="D68" i="17"/>
  <c r="C80" i="17"/>
  <c r="B80" i="17"/>
  <c r="D53" i="17"/>
  <c r="D34" i="17"/>
  <c r="D15" i="17"/>
  <c r="C60" i="17"/>
  <c r="B60" i="17"/>
  <c r="D52" i="17"/>
  <c r="D51" i="17"/>
  <c r="D50" i="17"/>
  <c r="D49" i="17"/>
  <c r="D48" i="17"/>
  <c r="C41" i="17"/>
  <c r="B41" i="17"/>
  <c r="D33" i="17"/>
  <c r="D32" i="17"/>
  <c r="D31" i="17"/>
  <c r="D30" i="17"/>
  <c r="D29" i="17"/>
  <c r="C22" i="17"/>
  <c r="B22" i="17"/>
  <c r="D14" i="17"/>
  <c r="D13" i="17"/>
  <c r="D12" i="17"/>
  <c r="D11" i="17"/>
  <c r="D10" i="17"/>
  <c r="E97" i="17" l="1"/>
  <c r="E96" i="17"/>
  <c r="E95" i="17"/>
  <c r="E94" i="17"/>
  <c r="E93" i="17"/>
  <c r="E92" i="17"/>
  <c r="E91" i="17"/>
  <c r="E90" i="17"/>
  <c r="E89" i="17"/>
  <c r="E88" i="17"/>
  <c r="E87" i="17"/>
  <c r="E86" i="17"/>
  <c r="E79" i="17"/>
  <c r="E78" i="17"/>
  <c r="E77" i="17"/>
  <c r="E76" i="17"/>
  <c r="E75" i="17"/>
  <c r="E74" i="17"/>
  <c r="E73" i="17"/>
  <c r="E72" i="17"/>
  <c r="E71" i="17"/>
  <c r="E69" i="17"/>
  <c r="E68" i="17"/>
  <c r="E70" i="17"/>
  <c r="E21" i="17"/>
  <c r="E40" i="17"/>
  <c r="D80" i="17"/>
  <c r="D98" i="17"/>
  <c r="D60" i="17"/>
  <c r="E49" i="17"/>
  <c r="E51" i="17"/>
  <c r="E50" i="17"/>
  <c r="E55" i="17"/>
  <c r="E56" i="17"/>
  <c r="E54" i="17"/>
  <c r="E57" i="17"/>
  <c r="D22" i="17"/>
  <c r="E59" i="17"/>
  <c r="E52" i="17"/>
  <c r="D41" i="17"/>
  <c r="E53" i="17"/>
  <c r="E48" i="17"/>
  <c r="E58" i="17"/>
  <c r="C60" i="16" l="1"/>
  <c r="B60" i="16"/>
  <c r="D59" i="16"/>
  <c r="D58" i="16"/>
  <c r="D57" i="16"/>
  <c r="D56" i="16"/>
  <c r="D55" i="16"/>
  <c r="D54" i="16"/>
  <c r="D53" i="16"/>
  <c r="D52" i="16"/>
  <c r="D51" i="16"/>
  <c r="D50" i="16"/>
  <c r="D49" i="16"/>
  <c r="E49" i="16" s="1"/>
  <c r="D48" i="16"/>
  <c r="B41" i="16"/>
  <c r="D40" i="16"/>
  <c r="E39" i="17" s="1"/>
  <c r="D39" i="16"/>
  <c r="D38" i="16"/>
  <c r="D37" i="16"/>
  <c r="D36" i="16"/>
  <c r="E35" i="17" s="1"/>
  <c r="C35" i="16"/>
  <c r="C41" i="16" s="1"/>
  <c r="D34" i="16"/>
  <c r="D33" i="16"/>
  <c r="D32" i="16"/>
  <c r="D31" i="16"/>
  <c r="D30" i="16"/>
  <c r="D29" i="16"/>
  <c r="E32" i="16" s="1"/>
  <c r="C22" i="16"/>
  <c r="B22" i="16"/>
  <c r="D21" i="16"/>
  <c r="E20" i="17" s="1"/>
  <c r="D20" i="16"/>
  <c r="E19" i="17" s="1"/>
  <c r="D19" i="16"/>
  <c r="D18" i="16"/>
  <c r="D17" i="16"/>
  <c r="D16" i="16"/>
  <c r="D15" i="16"/>
  <c r="D14" i="16"/>
  <c r="D13" i="16"/>
  <c r="D12" i="16"/>
  <c r="D11" i="16"/>
  <c r="D10" i="16"/>
  <c r="E10" i="16" s="1"/>
  <c r="E13" i="16" l="1"/>
  <c r="E12" i="17"/>
  <c r="E33" i="16"/>
  <c r="E32" i="17"/>
  <c r="E12" i="16"/>
  <c r="E24" i="16"/>
  <c r="E11" i="17"/>
  <c r="E16" i="16"/>
  <c r="E15" i="17"/>
  <c r="E51" i="16"/>
  <c r="E13" i="17"/>
  <c r="E17" i="17"/>
  <c r="E31" i="16"/>
  <c r="E34" i="16"/>
  <c r="E33" i="17"/>
  <c r="E37" i="17"/>
  <c r="E16" i="17"/>
  <c r="E30" i="16"/>
  <c r="E29" i="17"/>
  <c r="E36" i="17"/>
  <c r="E11" i="16"/>
  <c r="E10" i="17"/>
  <c r="E15" i="16"/>
  <c r="E14" i="17"/>
  <c r="E18" i="17"/>
  <c r="E38" i="17"/>
  <c r="E52" i="16"/>
  <c r="E54" i="16"/>
  <c r="E55" i="16"/>
  <c r="E18" i="16"/>
  <c r="E20" i="16"/>
  <c r="E17" i="16"/>
  <c r="E19" i="16"/>
  <c r="E21" i="16"/>
  <c r="D60" i="16"/>
  <c r="E57" i="16"/>
  <c r="E58" i="16"/>
  <c r="E53" i="16"/>
  <c r="E56" i="16"/>
  <c r="E50" i="16"/>
  <c r="E29" i="16"/>
  <c r="E59" i="16"/>
  <c r="D35" i="16"/>
  <c r="E30" i="17" s="1"/>
  <c r="E48" i="16"/>
  <c r="D22" i="16"/>
  <c r="E14" i="16"/>
  <c r="E31" i="17" l="1"/>
  <c r="E35" i="16"/>
  <c r="E34" i="17"/>
  <c r="E39" i="16"/>
  <c r="E40" i="16"/>
  <c r="D41" i="16"/>
  <c r="E38" i="16"/>
  <c r="E37" i="16"/>
  <c r="E36" i="16"/>
  <c r="B11" i="15" l="1"/>
  <c r="B13" i="15"/>
  <c r="D13" i="15" s="1"/>
  <c r="C60" i="15"/>
  <c r="B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C41" i="15"/>
  <c r="D40" i="15"/>
  <c r="D39" i="15"/>
  <c r="D38" i="15"/>
  <c r="D37" i="15"/>
  <c r="D36" i="15"/>
  <c r="D35" i="15"/>
  <c r="D34" i="15"/>
  <c r="D33" i="15"/>
  <c r="D32" i="15"/>
  <c r="D31" i="15"/>
  <c r="B41" i="15"/>
  <c r="D30" i="15"/>
  <c r="D29" i="15"/>
  <c r="C22" i="15"/>
  <c r="D21" i="15"/>
  <c r="D20" i="15"/>
  <c r="D19" i="15"/>
  <c r="D18" i="15"/>
  <c r="D17" i="15"/>
  <c r="D16" i="15"/>
  <c r="D15" i="15"/>
  <c r="D14" i="15"/>
  <c r="D12" i="15"/>
  <c r="D10" i="15"/>
  <c r="B11" i="14"/>
  <c r="C11" i="14"/>
  <c r="B12" i="14"/>
  <c r="B16" i="14"/>
  <c r="B20" i="14"/>
  <c r="B31" i="14"/>
  <c r="B34" i="14"/>
  <c r="B22" i="15" l="1"/>
  <c r="D11" i="15"/>
  <c r="D41" i="15"/>
  <c r="E59" i="15"/>
  <c r="E40" i="15"/>
  <c r="D60" i="15"/>
  <c r="C22" i="14"/>
  <c r="B22" i="14"/>
  <c r="C60" i="14"/>
  <c r="B60" i="14"/>
  <c r="D59" i="14"/>
  <c r="E58" i="15" s="1"/>
  <c r="D58" i="14"/>
  <c r="D57" i="14"/>
  <c r="D56" i="14"/>
  <c r="D55" i="14"/>
  <c r="D54" i="14"/>
  <c r="D53" i="14"/>
  <c r="D52" i="14"/>
  <c r="D51" i="14"/>
  <c r="D50" i="14"/>
  <c r="D49" i="14"/>
  <c r="D48" i="14"/>
  <c r="B41" i="14"/>
  <c r="D40" i="14"/>
  <c r="E39" i="15" s="1"/>
  <c r="D39" i="14"/>
  <c r="D38" i="14"/>
  <c r="D37" i="14"/>
  <c r="D36" i="14"/>
  <c r="D35" i="14"/>
  <c r="D34" i="14"/>
  <c r="C41" i="14"/>
  <c r="D32" i="14"/>
  <c r="D31" i="14"/>
  <c r="D30" i="14"/>
  <c r="D29" i="14"/>
  <c r="D21" i="14"/>
  <c r="D20" i="14"/>
  <c r="D19" i="14"/>
  <c r="D18" i="14"/>
  <c r="D17" i="14"/>
  <c r="D16" i="14"/>
  <c r="D15" i="14"/>
  <c r="D13" i="14"/>
  <c r="D12" i="14"/>
  <c r="D10" i="14"/>
  <c r="B11" i="12"/>
  <c r="C14" i="12"/>
  <c r="B16" i="12"/>
  <c r="B35" i="12"/>
  <c r="E57" i="15" l="1"/>
  <c r="E56" i="15"/>
  <c r="E38" i="15"/>
  <c r="E33" i="15"/>
  <c r="E37" i="15"/>
  <c r="E49" i="15"/>
  <c r="E52" i="15"/>
  <c r="E36" i="15"/>
  <c r="E48" i="15"/>
  <c r="E34" i="15"/>
  <c r="E51" i="15"/>
  <c r="E16" i="15"/>
  <c r="E50" i="15"/>
  <c r="E54" i="15"/>
  <c r="E55" i="15"/>
  <c r="E53" i="15"/>
  <c r="E21" i="15"/>
  <c r="E35" i="15"/>
  <c r="E15" i="15"/>
  <c r="E18" i="15"/>
  <c r="D22" i="15"/>
  <c r="E14" i="15"/>
  <c r="E19" i="15"/>
  <c r="E17" i="15"/>
  <c r="E20" i="15"/>
  <c r="D11" i="14"/>
  <c r="E59" i="14"/>
  <c r="D60" i="14"/>
  <c r="D14" i="14"/>
  <c r="D33" i="14"/>
  <c r="E32" i="15" s="1"/>
  <c r="C33" i="12"/>
  <c r="E29" i="15" l="1"/>
  <c r="E13" i="15"/>
  <c r="E12" i="15"/>
  <c r="N12" i="14"/>
  <c r="N14" i="14" s="1"/>
  <c r="E10" i="15"/>
  <c r="E30" i="15"/>
  <c r="E31" i="15"/>
  <c r="E11" i="15"/>
  <c r="E40" i="14"/>
  <c r="E21" i="14"/>
  <c r="D41" i="14"/>
  <c r="D22" i="14"/>
  <c r="B30" i="12"/>
  <c r="C60" i="12" l="1"/>
  <c r="B60" i="12"/>
  <c r="D59" i="12"/>
  <c r="E58" i="14" s="1"/>
  <c r="D58" i="12"/>
  <c r="D57" i="12"/>
  <c r="D56" i="12"/>
  <c r="D55" i="12"/>
  <c r="D54" i="12"/>
  <c r="D53" i="12"/>
  <c r="D52" i="12"/>
  <c r="D51" i="12"/>
  <c r="D50" i="12"/>
  <c r="D49" i="12"/>
  <c r="D48" i="12"/>
  <c r="C41" i="12"/>
  <c r="D40" i="12"/>
  <c r="E39" i="14" s="1"/>
  <c r="D39" i="12"/>
  <c r="D38" i="12"/>
  <c r="D37" i="12"/>
  <c r="D36" i="12"/>
  <c r="B41" i="12"/>
  <c r="D34" i="12"/>
  <c r="D33" i="12"/>
  <c r="D32" i="12"/>
  <c r="D31" i="12"/>
  <c r="D30" i="12"/>
  <c r="D29" i="12"/>
  <c r="C22" i="12"/>
  <c r="B22" i="12"/>
  <c r="D21" i="12"/>
  <c r="E20" i="14" s="1"/>
  <c r="D20" i="12"/>
  <c r="D19" i="12"/>
  <c r="D18" i="12"/>
  <c r="D17" i="12"/>
  <c r="D16" i="12"/>
  <c r="D15" i="12"/>
  <c r="D14" i="12"/>
  <c r="D13" i="12"/>
  <c r="D12" i="12"/>
  <c r="D11" i="12"/>
  <c r="D10" i="12"/>
  <c r="E37" i="14" l="1"/>
  <c r="E55" i="14"/>
  <c r="E14" i="14"/>
  <c r="E49" i="14"/>
  <c r="E19" i="14"/>
  <c r="E35" i="14"/>
  <c r="E13" i="14"/>
  <c r="E48" i="14"/>
  <c r="E52" i="14"/>
  <c r="E12" i="14"/>
  <c r="E11" i="14"/>
  <c r="E16" i="14"/>
  <c r="E51" i="14"/>
  <c r="E57" i="14"/>
  <c r="E36" i="14"/>
  <c r="E54" i="14"/>
  <c r="E18" i="14"/>
  <c r="E53" i="14"/>
  <c r="E17" i="14"/>
  <c r="E10" i="14"/>
  <c r="E15" i="14"/>
  <c r="E38" i="14"/>
  <c r="E50" i="14"/>
  <c r="E56" i="14"/>
  <c r="E21" i="12"/>
  <c r="D22" i="12"/>
  <c r="E59" i="12"/>
  <c r="D60" i="12"/>
  <c r="D35" i="12"/>
  <c r="E29" i="14" s="1"/>
  <c r="D56" i="10"/>
  <c r="B37" i="10"/>
  <c r="E32" i="14" l="1"/>
  <c r="E33" i="14"/>
  <c r="E30" i="14"/>
  <c r="E31" i="14"/>
  <c r="E34" i="14"/>
  <c r="E40" i="12"/>
  <c r="D41" i="12"/>
  <c r="B35" i="10"/>
  <c r="D31" i="10" l="1"/>
  <c r="D32" i="10"/>
  <c r="D33" i="10"/>
  <c r="D34" i="10"/>
  <c r="D35" i="10"/>
  <c r="D36" i="10"/>
  <c r="D37" i="10"/>
  <c r="D38" i="10"/>
  <c r="D39" i="10"/>
  <c r="D40" i="10"/>
  <c r="E39" i="12" s="1"/>
  <c r="B41" i="10"/>
  <c r="C41" i="10"/>
  <c r="E37" i="12" l="1"/>
  <c r="E36" i="12"/>
  <c r="E38" i="12"/>
  <c r="E30" i="12"/>
  <c r="E31" i="12"/>
  <c r="E32" i="12"/>
  <c r="E34" i="12"/>
  <c r="E33" i="12"/>
  <c r="E35" i="12"/>
  <c r="C17" i="9"/>
  <c r="B11" i="10" l="1"/>
  <c r="D11" i="10" s="1"/>
  <c r="C16" i="9"/>
  <c r="D16" i="9" s="1"/>
  <c r="D10" i="10"/>
  <c r="C60" i="10"/>
  <c r="B60" i="10"/>
  <c r="D59" i="10"/>
  <c r="E58" i="12" s="1"/>
  <c r="D58" i="10"/>
  <c r="D57" i="10"/>
  <c r="D55" i="10"/>
  <c r="D54" i="10"/>
  <c r="D53" i="10"/>
  <c r="D52" i="10"/>
  <c r="D51" i="10"/>
  <c r="D50" i="10"/>
  <c r="D49" i="10"/>
  <c r="D48" i="10"/>
  <c r="D30" i="10"/>
  <c r="E29" i="12" s="1"/>
  <c r="D29" i="10"/>
  <c r="C22" i="10"/>
  <c r="D21" i="10"/>
  <c r="E20" i="12" s="1"/>
  <c r="D20" i="10"/>
  <c r="D19" i="10"/>
  <c r="D18" i="10"/>
  <c r="D17" i="10"/>
  <c r="D16" i="10"/>
  <c r="D15" i="10"/>
  <c r="D14" i="10"/>
  <c r="D13" i="10"/>
  <c r="D12" i="10"/>
  <c r="C15" i="9"/>
  <c r="B27" i="9"/>
  <c r="D26" i="9"/>
  <c r="D25" i="9"/>
  <c r="D24" i="9"/>
  <c r="D23" i="9"/>
  <c r="D21" i="9"/>
  <c r="D20" i="9"/>
  <c r="D19" i="9"/>
  <c r="D18" i="9"/>
  <c r="D17" i="9"/>
  <c r="D16" i="4"/>
  <c r="D17" i="4"/>
  <c r="D18" i="4"/>
  <c r="D19" i="4"/>
  <c r="D20" i="4"/>
  <c r="D21" i="4"/>
  <c r="C22" i="4"/>
  <c r="C16" i="7"/>
  <c r="D16" i="7" s="1"/>
  <c r="C15" i="7"/>
  <c r="B35" i="7"/>
  <c r="D26" i="7"/>
  <c r="D25" i="7"/>
  <c r="D24" i="7"/>
  <c r="D23" i="7"/>
  <c r="D21" i="7"/>
  <c r="D20" i="7"/>
  <c r="D19" i="7"/>
  <c r="D18" i="7"/>
  <c r="D17" i="7"/>
  <c r="B31" i="5"/>
  <c r="D30" i="5"/>
  <c r="D29" i="5"/>
  <c r="C28" i="5"/>
  <c r="D28" i="5" s="1"/>
  <c r="D27" i="5"/>
  <c r="C25" i="5"/>
  <c r="D25" i="5" s="1"/>
  <c r="C24" i="5"/>
  <c r="D24" i="5" s="1"/>
  <c r="C23" i="5"/>
  <c r="D22" i="5"/>
  <c r="C21" i="5"/>
  <c r="D21" i="5" s="1"/>
  <c r="C20" i="5"/>
  <c r="D20" i="5" s="1"/>
  <c r="C19" i="5"/>
  <c r="D19" i="5" s="1"/>
  <c r="B11" i="4"/>
  <c r="B22" i="4" s="1"/>
  <c r="C60" i="4"/>
  <c r="B60" i="4"/>
  <c r="D59" i="4"/>
  <c r="D58" i="4"/>
  <c r="D57" i="4"/>
  <c r="D56" i="4"/>
  <c r="D55" i="4"/>
  <c r="D54" i="4"/>
  <c r="D53" i="4"/>
  <c r="D52" i="4"/>
  <c r="D51" i="4"/>
  <c r="D50" i="4"/>
  <c r="D49" i="4"/>
  <c r="D48" i="4"/>
  <c r="C41" i="4"/>
  <c r="B41" i="4"/>
  <c r="D40" i="4"/>
  <c r="D39" i="4"/>
  <c r="D38" i="4"/>
  <c r="D37" i="4"/>
  <c r="D36" i="4"/>
  <c r="D35" i="4"/>
  <c r="D34" i="4"/>
  <c r="D33" i="4"/>
  <c r="D32" i="4"/>
  <c r="D31" i="4"/>
  <c r="D30" i="4"/>
  <c r="D29" i="4"/>
  <c r="D15" i="4"/>
  <c r="D14" i="4"/>
  <c r="D13" i="4"/>
  <c r="D12" i="4"/>
  <c r="D10" i="4"/>
  <c r="C60" i="2"/>
  <c r="B60" i="2"/>
  <c r="D59" i="2"/>
  <c r="D58" i="2"/>
  <c r="D57" i="2"/>
  <c r="D56" i="2"/>
  <c r="D55" i="2"/>
  <c r="D54" i="2"/>
  <c r="D53" i="2"/>
  <c r="D52" i="2"/>
  <c r="D51" i="2"/>
  <c r="D50" i="2"/>
  <c r="D49" i="2"/>
  <c r="D48" i="2"/>
  <c r="C41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D11" i="2"/>
  <c r="D12" i="2"/>
  <c r="D13" i="2"/>
  <c r="D14" i="2"/>
  <c r="D15" i="2"/>
  <c r="D16" i="2"/>
  <c r="D17" i="2"/>
  <c r="D18" i="2"/>
  <c r="D19" i="2"/>
  <c r="D20" i="2"/>
  <c r="D21" i="2"/>
  <c r="D10" i="2"/>
  <c r="E10" i="2" s="1"/>
  <c r="C22" i="2"/>
  <c r="B22" i="2"/>
  <c r="C27" i="9" l="1"/>
  <c r="D27" i="9" s="1"/>
  <c r="B22" i="10"/>
  <c r="E16" i="12"/>
  <c r="E51" i="12"/>
  <c r="E10" i="12"/>
  <c r="E56" i="12"/>
  <c r="E55" i="12"/>
  <c r="E15" i="12"/>
  <c r="E50" i="12"/>
  <c r="E14" i="12"/>
  <c r="E49" i="12"/>
  <c r="E57" i="12"/>
  <c r="E13" i="12"/>
  <c r="E19" i="12"/>
  <c r="E48" i="12"/>
  <c r="E54" i="12"/>
  <c r="E12" i="12"/>
  <c r="E18" i="12"/>
  <c r="E53" i="12"/>
  <c r="E11" i="12"/>
  <c r="E17" i="12"/>
  <c r="E52" i="12"/>
  <c r="E48" i="4"/>
  <c r="E10" i="4"/>
  <c r="C35" i="7"/>
  <c r="D35" i="7" s="1"/>
  <c r="E30" i="10"/>
  <c r="E29" i="10"/>
  <c r="E34" i="10"/>
  <c r="E40" i="10"/>
  <c r="E36" i="10"/>
  <c r="D41" i="10"/>
  <c r="E32" i="10"/>
  <c r="E38" i="10"/>
  <c r="E33" i="10"/>
  <c r="E31" i="10"/>
  <c r="E39" i="10"/>
  <c r="E35" i="10"/>
  <c r="E37" i="10"/>
  <c r="C31" i="5"/>
  <c r="D31" i="5" s="1"/>
  <c r="E59" i="10"/>
  <c r="E50" i="10"/>
  <c r="E49" i="10"/>
  <c r="E52" i="10"/>
  <c r="E54" i="10"/>
  <c r="E56" i="10"/>
  <c r="E58" i="10"/>
  <c r="E48" i="10"/>
  <c r="E51" i="10"/>
  <c r="E53" i="10"/>
  <c r="E55" i="10"/>
  <c r="E57" i="10"/>
  <c r="E15" i="10"/>
  <c r="E21" i="10"/>
  <c r="E17" i="10"/>
  <c r="E19" i="10"/>
  <c r="E14" i="10"/>
  <c r="E16" i="10"/>
  <c r="E18" i="10"/>
  <c r="E20" i="10"/>
  <c r="E12" i="10"/>
  <c r="E11" i="10"/>
  <c r="D22" i="10"/>
  <c r="D60" i="10"/>
  <c r="D15" i="9"/>
  <c r="E30" i="4"/>
  <c r="E31" i="4"/>
  <c r="E50" i="4"/>
  <c r="D11" i="4"/>
  <c r="E11" i="4" s="1"/>
  <c r="E49" i="4"/>
  <c r="E52" i="4"/>
  <c r="E54" i="4"/>
  <c r="E56" i="4"/>
  <c r="E58" i="4"/>
  <c r="E33" i="4"/>
  <c r="E35" i="4"/>
  <c r="E37" i="4"/>
  <c r="E39" i="4"/>
  <c r="E32" i="4"/>
  <c r="E34" i="4"/>
  <c r="E36" i="4"/>
  <c r="E38" i="4"/>
  <c r="D15" i="7"/>
  <c r="D23" i="5"/>
  <c r="E51" i="4"/>
  <c r="E53" i="4"/>
  <c r="E55" i="4"/>
  <c r="E57" i="4"/>
  <c r="E59" i="4"/>
  <c r="E40" i="4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9" i="4"/>
  <c r="D41" i="4"/>
  <c r="D60" i="4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12" i="4" l="1"/>
  <c r="E13" i="10"/>
  <c r="E10" i="10"/>
  <c r="E13" i="4"/>
  <c r="E20" i="4"/>
  <c r="E21" i="4"/>
  <c r="E16" i="4"/>
  <c r="E17" i="4"/>
  <c r="E18" i="4"/>
  <c r="E19" i="4"/>
  <c r="E14" i="4"/>
  <c r="E15" i="4"/>
  <c r="D22" i="4"/>
</calcChain>
</file>

<file path=xl/sharedStrings.xml><?xml version="1.0" encoding="utf-8"?>
<sst xmlns="http://schemas.openxmlformats.org/spreadsheetml/2006/main" count="752" uniqueCount="88">
  <si>
    <t>RECEITAS PRÓPRIAS PGE - ANO 2018</t>
  </si>
  <si>
    <t xml:space="preserve">FUNDO TCE / PGE </t>
  </si>
  <si>
    <t xml:space="preserve">MÊS </t>
  </si>
  <si>
    <t>REPASSE (MULTAS) - 25%</t>
  </si>
  <si>
    <t xml:space="preserve">RENDIMENTO DE APLICAÇÕES </t>
  </si>
  <si>
    <t xml:space="preserve">TOTAL </t>
  </si>
  <si>
    <t xml:space="preserve">JANEIRO </t>
  </si>
  <si>
    <t xml:space="preserve">FEVEREIRO </t>
  </si>
  <si>
    <t xml:space="preserve">MARÇO </t>
  </si>
  <si>
    <t xml:space="preserve">ABRIL </t>
  </si>
  <si>
    <t>MAIO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</si>
  <si>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</si>
  <si>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</si>
  <si>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</si>
  <si>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</si>
  <si>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</si>
  <si>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</si>
  <si>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</si>
  <si>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 xml:space="preserve">FUNDO PROTESTO / PGE </t>
  </si>
  <si>
    <t xml:space="preserve">RECEITA CONCURSO / PGE </t>
  </si>
  <si>
    <t xml:space="preserve">RECEITAS </t>
  </si>
  <si>
    <t>RECEITA</t>
  </si>
  <si>
    <t>ACUMULADO - ÚLTIMOS 12 MESES</t>
  </si>
  <si>
    <t>RECEITAS PRÓPRIAS PGE - ANO 2019</t>
  </si>
  <si>
    <t>RECEITAS PGE (FONTE 0101) - ANO 2018</t>
  </si>
  <si>
    <t>INFORMAMOS QUE A MANUTENÇÃO DA PGE SE DÁ COM RECURSOS ORIUNDOS DE REPASSES E COTAS VINDAS DA SEFAZ</t>
  </si>
  <si>
    <t xml:space="preserve">PROCURADORIA GERAL DO ESTADO DE SERGIPE </t>
  </si>
  <si>
    <t>RECEITAS PGE (FONTE 0101) - ANO 2019</t>
  </si>
  <si>
    <t>ANÁLISE DE REPASSE DE COTA DA SEFAZ PARA PGE ANO DE 2018</t>
  </si>
  <si>
    <t>REPASSE PARA O CUSTEIO DA PGE GRUPO 33 FONTE 0101 ATIVIDADE 0038</t>
  </si>
  <si>
    <t>MÊS</t>
  </si>
  <si>
    <t>VALOR DEVIDO PELA SEFAZ</t>
  </si>
  <si>
    <t>VALOR REPASSADO PELA SEFAZ</t>
  </si>
  <si>
    <t xml:space="preserve">DIFERENÇA </t>
  </si>
  <si>
    <t>CRÍTICA</t>
  </si>
  <si>
    <t>JANEIRO</t>
  </si>
  <si>
    <t xml:space="preserve">MAIO  </t>
  </si>
  <si>
    <t xml:space="preserve">43.000 RECUPERADOS EM JULHO </t>
  </si>
  <si>
    <t>JUNHO</t>
  </si>
  <si>
    <t>PERMANECE O DEFICIT</t>
  </si>
  <si>
    <t xml:space="preserve">JULHO </t>
  </si>
  <si>
    <t xml:space="preserve">CORTE DE 50% DA COTA </t>
  </si>
  <si>
    <t xml:space="preserve">AGOSTO </t>
  </si>
  <si>
    <t xml:space="preserve">CORTE DE 45% DA COTA </t>
  </si>
  <si>
    <t xml:space="preserve">VALOR A MAIOR </t>
  </si>
  <si>
    <t xml:space="preserve">NOVEMBRO </t>
  </si>
  <si>
    <t xml:space="preserve">DEZEMBRO </t>
  </si>
  <si>
    <t>TOTAL</t>
  </si>
  <si>
    <t>RECEITA CONCURSO / PGE - CONTA 6717- 2</t>
  </si>
  <si>
    <t>FUNDO TCE / PGE - CONTA 406.599-1</t>
  </si>
  <si>
    <t>FUNDO PROTESTO / PGE - CONTA 406.767-6</t>
  </si>
  <si>
    <t>* ATUALIZADO EM 21 DE JANEIRO DE 2020 - ÀS 09:14</t>
  </si>
  <si>
    <t>* ATUALIZADO EM 21 DE JANEIRO DE 2020 - ÀS 09:19</t>
  </si>
  <si>
    <t>RECEITAS PGE (FONTE 0101) - ANO 2020</t>
  </si>
  <si>
    <t>REPASSE PARA O CUSTEIO DA PGE GRUPO 33 FONTE 0101 ATIVIDADE 0153</t>
  </si>
  <si>
    <t>RECEITAS PRÓPRIAS PGE - ANO 2020</t>
  </si>
  <si>
    <t>FUNDO TCE / PGE - CONTA 406.872-9</t>
  </si>
  <si>
    <t>RECEITA CONCURSO / PGE - CONTA 6.900-0</t>
  </si>
  <si>
    <t>FUNDO PROTESTO / PGE - CONTA 406.873-7</t>
  </si>
  <si>
    <t>* ATUALIZADO EM 02 DE JANEIRO DE 2021 - ÀS 12:28</t>
  </si>
  <si>
    <t>* ATUALIZADO EM 02 DE JANEIRO DE 2021 - ÀS 12:31</t>
  </si>
  <si>
    <t>RECEITAS PRÓPRIAS PGE - ANO 2021</t>
  </si>
  <si>
    <t>* ATUALIZADO EM 05 DE JANEIRO DE 2022 - ÀS 09:08</t>
  </si>
  <si>
    <t>RECEITAS PRÓPRIAS PGE - ANO 2022</t>
  </si>
  <si>
    <t>* ATUALIZADO EM 03 DE JANEIRO DE 2023 - ÀS 22:01</t>
  </si>
  <si>
    <t>RECEITAS PRÓPRIAS PGE - ANO 2023</t>
  </si>
  <si>
    <t>* ATUALIZADO EM 05 DE JANEIRO DE 2024 - ÀS 08:35</t>
  </si>
  <si>
    <t>RECEITAS PRÓPRIAS PGE - ANO 2025</t>
  </si>
  <si>
    <t>MAIO *</t>
  </si>
  <si>
    <t>*INCLUINDO O VALOR DE R$ 30.000,00 REFERENTE AO PATROCINIO DA DESENVOLVE-SE.</t>
  </si>
  <si>
    <t>FUNDO TCE / FEAPGE - CONTA 407.258-0</t>
  </si>
  <si>
    <t>RECEITAS PRÓPRIAS PGE - ANO 2024</t>
  </si>
  <si>
    <t xml:space="preserve"> ATUALIZADO EM 08 DE JANEIRO DE 2025 - ÀS 09:50</t>
  </si>
  <si>
    <t xml:space="preserve">MAIO </t>
  </si>
  <si>
    <t>FUNDO PROTESTO / FEAPGE - CONTA 407.259-9</t>
  </si>
  <si>
    <t>RECEITAS PRÓPRIAS FEAPGE - ANO 2025</t>
  </si>
  <si>
    <t>JUNHO *</t>
  </si>
  <si>
    <t>*VALOR DE R$ 44.776,08 RECEBIDO DA CONTA FUNDO TCE/PGE - CONTA 406.872-9</t>
  </si>
  <si>
    <t>*VALOR DE R$ 29.713,71 RECEBIDO DA CONTA FUNDO PROTESTO/PGE - CONTA 406.873-7</t>
  </si>
  <si>
    <t>JULHO*</t>
  </si>
  <si>
    <t>*VALOR DE R$ 5.001,76 RECEBIDO DA CONTA RECEITA CONCURSO/PGE - CONTA 6.900-0</t>
  </si>
  <si>
    <t>RECEITA CONCURSO / FEAPGE - CONTA 7.433-0</t>
  </si>
  <si>
    <t>*VALOR DE R$ 305.200,84 RECEBIDO DA CONTA FUNDO PROTESTO/PGE - CONTA 406.873-7</t>
  </si>
  <si>
    <t>AGOSTO *</t>
  </si>
  <si>
    <t xml:space="preserve"> ATUALIZADO EM 12 DE JANEIRO DE 2026 - ÀS 10:07</t>
  </si>
  <si>
    <t>RECEITAS PRÓPRIAS PGE - ANO 2026</t>
  </si>
  <si>
    <t>RECEITAS PRÓPRIAS FEAPGE - ANO 2026</t>
  </si>
  <si>
    <t xml:space="preserve"> ATUALIZADO EM 03 DE MARÇO DE 2026 - ÀS 09:49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</si>
</sst>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3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4" fontId="7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4" xfId="0" applyFill="1" applyBorder="1"/>
    <xf numFmtId="0" fontId="0" fillId="0" borderId="0" xfId="0" applyFill="1" applyBorder="1" applyAlignmen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9527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DEZEMBR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MAIO-20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25356.829999999998</v>
          </cell>
        </row>
        <row r="12">
          <cell r="D12">
            <v>8675.1</v>
          </cell>
        </row>
        <row r="13">
          <cell r="D13">
            <v>18437.38</v>
          </cell>
        </row>
        <row r="14">
          <cell r="D14">
            <v>19189.740000000002</v>
          </cell>
        </row>
        <row r="15">
          <cell r="D15">
            <v>10055.449999999999</v>
          </cell>
        </row>
        <row r="16">
          <cell r="D16">
            <v>8138.59</v>
          </cell>
        </row>
        <row r="17">
          <cell r="D17">
            <v>23457.07</v>
          </cell>
        </row>
        <row r="18">
          <cell r="D18">
            <v>11400.92</v>
          </cell>
        </row>
        <row r="19">
          <cell r="D19">
            <v>9201.130000000001</v>
          </cell>
        </row>
        <row r="20">
          <cell r="D20">
            <v>9126.44</v>
          </cell>
        </row>
        <row r="21">
          <cell r="D21">
            <v>7492.89</v>
          </cell>
        </row>
        <row r="30">
          <cell r="D30">
            <v>4682.68</v>
          </cell>
        </row>
        <row r="31">
          <cell r="D31">
            <v>5180.9799999999996</v>
          </cell>
        </row>
        <row r="32">
          <cell r="D32">
            <v>4540.9400000000005</v>
          </cell>
        </row>
        <row r="33">
          <cell r="D33">
            <v>7941.46</v>
          </cell>
        </row>
        <row r="34">
          <cell r="D34">
            <v>13922.74</v>
          </cell>
        </row>
        <row r="35">
          <cell r="D35">
            <v>6701.84</v>
          </cell>
        </row>
        <row r="36">
          <cell r="D36">
            <v>12565.779999999999</v>
          </cell>
        </row>
        <row r="37">
          <cell r="D37">
            <v>10104.699999999999</v>
          </cell>
        </row>
        <row r="38">
          <cell r="D38">
            <v>9546.4599999999991</v>
          </cell>
        </row>
        <row r="39">
          <cell r="D39">
            <v>8439.65</v>
          </cell>
        </row>
        <row r="40">
          <cell r="D40">
            <v>6250.41</v>
          </cell>
        </row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workbookViewId="0">
      <selection activeCell="C23" sqref="C23"/>
    </sheetView>
  </sheetViews>
  <sheetFormatPr defaultRowHeight="15" x14ac:dyDescent="0.25"/>
  <cols>
    <col min="1" max="1" width="23.7109375" customWidth="1"/>
    <col min="2" max="2" width="33.42578125" customWidth="1"/>
    <col min="3" max="3" width="33.28515625" customWidth="1"/>
    <col min="4" max="4" width="25.85546875" customWidth="1"/>
    <col min="5" max="5" width="38.28515625" customWidth="1"/>
    <col min="6" max="6" width="0.140625" customWidth="1"/>
    <col min="7" max="12" width="9.140625" hidden="1" customWidth="1"/>
  </cols>
  <sheetData>
    <row r="1" spans="1:12" ht="14.25" customHeight="1" x14ac:dyDescent="0.25"/>
    <row r="2" spans="1:12" ht="88.5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0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1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335.08</v>
      </c>
      <c r="D10" s="8">
        <f>SUM(B10:C10)</f>
        <v>335.08</v>
      </c>
      <c r="E10" s="8">
        <f>D10</f>
        <v>335.08</v>
      </c>
    </row>
    <row r="11" spans="1:12" ht="15.75" x14ac:dyDescent="0.25">
      <c r="A11" s="3" t="s">
        <v>7</v>
      </c>
      <c r="B11" s="8">
        <v>9509.7199999999993</v>
      </c>
      <c r="C11" s="8">
        <v>285.45999999999998</v>
      </c>
      <c r="D11" s="8">
        <f t="shared" ref="D11:D21" si="0">SUM(B11:C11)</f>
        <v>9795.1799999999985</v>
      </c>
      <c r="E11" s="8">
        <f>E10+D11</f>
        <v>10130.259999999998</v>
      </c>
    </row>
    <row r="12" spans="1:12" ht="15.75" x14ac:dyDescent="0.25">
      <c r="A12" s="3" t="s">
        <v>8</v>
      </c>
      <c r="B12" s="8">
        <v>6207.8</v>
      </c>
      <c r="C12" s="8">
        <v>327.55</v>
      </c>
      <c r="D12" s="8">
        <f t="shared" si="0"/>
        <v>6535.35</v>
      </c>
      <c r="E12" s="8">
        <f t="shared" ref="E12:E21" si="1">E11+D12</f>
        <v>16665.61</v>
      </c>
    </row>
    <row r="13" spans="1:12" ht="15.75" x14ac:dyDescent="0.25">
      <c r="A13" s="3" t="s">
        <v>9</v>
      </c>
      <c r="B13" s="8">
        <v>4625.07</v>
      </c>
      <c r="C13" s="8">
        <v>319.77</v>
      </c>
      <c r="D13" s="8">
        <f t="shared" si="0"/>
        <v>4944.84</v>
      </c>
      <c r="E13" s="8">
        <f t="shared" si="1"/>
        <v>21610.45</v>
      </c>
    </row>
    <row r="14" spans="1:12" ht="15.75" x14ac:dyDescent="0.25">
      <c r="A14" s="3" t="s">
        <v>10</v>
      </c>
      <c r="B14" s="8">
        <v>4921.63</v>
      </c>
      <c r="C14" s="8">
        <v>321.17</v>
      </c>
      <c r="D14" s="8">
        <f t="shared" si="0"/>
        <v>5242.8</v>
      </c>
      <c r="E14" s="8">
        <f t="shared" si="1"/>
        <v>26853.25</v>
      </c>
    </row>
    <row r="15" spans="1:12" ht="15.75" x14ac:dyDescent="0.25">
      <c r="A15" s="3" t="s">
        <v>11</v>
      </c>
      <c r="B15" s="8">
        <v>5658.05</v>
      </c>
      <c r="C15" s="8">
        <v>322.57</v>
      </c>
      <c r="D15" s="8">
        <f t="shared" si="0"/>
        <v>5980.62</v>
      </c>
      <c r="E15" s="8">
        <f t="shared" si="1"/>
        <v>32833.870000000003</v>
      </c>
    </row>
    <row r="16" spans="1:12" ht="15.75" x14ac:dyDescent="0.25">
      <c r="A16" s="3" t="s">
        <v>12</v>
      </c>
      <c r="B16" s="8">
        <v>6091.06</v>
      </c>
      <c r="C16" s="8">
        <v>339.43</v>
      </c>
      <c r="D16" s="8">
        <f t="shared" si="0"/>
        <v>6430.4900000000007</v>
      </c>
      <c r="E16" s="8">
        <f t="shared" si="1"/>
        <v>39264.36</v>
      </c>
    </row>
    <row r="17" spans="1:5" ht="15.75" x14ac:dyDescent="0.25">
      <c r="A17" s="3" t="s">
        <v>13</v>
      </c>
      <c r="B17" s="8">
        <v>5270.26</v>
      </c>
      <c r="C17" s="8">
        <v>393.16</v>
      </c>
      <c r="D17" s="8">
        <f t="shared" si="0"/>
        <v>5663.42</v>
      </c>
      <c r="E17" s="8">
        <f t="shared" si="1"/>
        <v>44927.78</v>
      </c>
    </row>
    <row r="18" spans="1:5" ht="15.75" x14ac:dyDescent="0.25">
      <c r="A18" s="3" t="s">
        <v>14</v>
      </c>
      <c r="B18" s="8">
        <v>6908.02</v>
      </c>
      <c r="C18" s="8">
        <v>339.47</v>
      </c>
      <c r="D18" s="8">
        <f t="shared" si="0"/>
        <v>7247.4900000000007</v>
      </c>
      <c r="E18" s="8">
        <f t="shared" si="1"/>
        <v>52175.27</v>
      </c>
    </row>
    <row r="19" spans="1:5" ht="15.75" x14ac:dyDescent="0.25">
      <c r="A19" s="3" t="s">
        <v>15</v>
      </c>
      <c r="B19" s="8">
        <v>6234.32</v>
      </c>
      <c r="C19" s="8">
        <v>430.38</v>
      </c>
      <c r="D19" s="8">
        <f t="shared" si="0"/>
        <v>6664.7</v>
      </c>
      <c r="E19" s="8">
        <f t="shared" si="1"/>
        <v>58839.969999999994</v>
      </c>
    </row>
    <row r="20" spans="1:5" ht="15.75" x14ac:dyDescent="0.25">
      <c r="A20" s="3" t="s">
        <v>16</v>
      </c>
      <c r="B20" s="8">
        <v>10698.66</v>
      </c>
      <c r="C20" s="8">
        <v>403.65</v>
      </c>
      <c r="D20" s="8">
        <f t="shared" si="0"/>
        <v>11102.31</v>
      </c>
      <c r="E20" s="8">
        <f t="shared" si="1"/>
        <v>69942.28</v>
      </c>
    </row>
    <row r="21" spans="1:5" ht="15.75" x14ac:dyDescent="0.25">
      <c r="A21" s="3" t="s">
        <v>17</v>
      </c>
      <c r="B21" s="8">
        <v>6178.41</v>
      </c>
      <c r="C21" s="8">
        <v>372.69</v>
      </c>
      <c r="D21" s="8">
        <f t="shared" si="0"/>
        <v>6551.0999999999995</v>
      </c>
      <c r="E21" s="8">
        <f t="shared" si="1"/>
        <v>76493.38</v>
      </c>
    </row>
    <row r="22" spans="1:5" ht="21" x14ac:dyDescent="0.3">
      <c r="A22" s="4" t="s">
        <v>5</v>
      </c>
      <c r="B22" s="5">
        <f>SUM(B10:B21)</f>
        <v>72303</v>
      </c>
      <c r="C22" s="5">
        <f t="shared" ref="C22" si="2">SUM(C10:C21)</f>
        <v>4190.38</v>
      </c>
      <c r="D22" s="5"/>
      <c r="E22" s="7">
        <f>E21</f>
        <v>76493.38</v>
      </c>
    </row>
    <row r="24" spans="1:5" x14ac:dyDescent="0.25">
      <c r="D24" s="1"/>
      <c r="E24" s="1"/>
    </row>
    <row r="26" spans="1:5" x14ac:dyDescent="0.25">
      <c r="A26" s="47" t="s">
        <v>18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1767.31</v>
      </c>
      <c r="C29" s="8">
        <v>79.56</v>
      </c>
      <c r="D29" s="8">
        <f>SUM(B29:C29)</f>
        <v>1846.87</v>
      </c>
      <c r="E29" s="8">
        <f>D29</f>
        <v>1846.87</v>
      </c>
    </row>
    <row r="30" spans="1:5" ht="15.75" x14ac:dyDescent="0.25">
      <c r="A30" s="3" t="s">
        <v>7</v>
      </c>
      <c r="B30" s="8">
        <v>1396.53</v>
      </c>
      <c r="C30" s="8">
        <v>72.010000000000005</v>
      </c>
      <c r="D30" s="8">
        <f t="shared" ref="D30:D40" si="3">SUM(B30:C30)</f>
        <v>1468.54</v>
      </c>
      <c r="E30" s="8">
        <f>E29+D30</f>
        <v>3315.41</v>
      </c>
    </row>
    <row r="31" spans="1:5" ht="15.75" x14ac:dyDescent="0.25">
      <c r="A31" s="3" t="s">
        <v>8</v>
      </c>
      <c r="B31" s="8">
        <v>2865.84</v>
      </c>
      <c r="C31" s="8">
        <v>82.6</v>
      </c>
      <c r="D31" s="8">
        <f t="shared" si="3"/>
        <v>2948.44</v>
      </c>
      <c r="E31" s="8">
        <f t="shared" ref="E31:E40" si="4">E30+D31</f>
        <v>6263.85</v>
      </c>
    </row>
    <row r="32" spans="1:5" ht="15.75" x14ac:dyDescent="0.25">
      <c r="A32" s="3" t="s">
        <v>9</v>
      </c>
      <c r="B32" s="8">
        <v>3577.04</v>
      </c>
      <c r="C32" s="8">
        <v>80.599999999999994</v>
      </c>
      <c r="D32" s="8">
        <f t="shared" si="3"/>
        <v>3657.64</v>
      </c>
      <c r="E32" s="8">
        <f t="shared" si="4"/>
        <v>9921.49</v>
      </c>
    </row>
    <row r="33" spans="1:5" ht="15.75" x14ac:dyDescent="0.25">
      <c r="A33" s="3" t="s">
        <v>10</v>
      </c>
      <c r="B33" s="8">
        <v>2833.74</v>
      </c>
      <c r="C33" s="8">
        <v>80.930000000000007</v>
      </c>
      <c r="D33" s="8">
        <f t="shared" si="3"/>
        <v>2914.6699999999996</v>
      </c>
      <c r="E33" s="8">
        <f t="shared" si="4"/>
        <v>12836.16</v>
      </c>
    </row>
    <row r="34" spans="1:5" ht="15.75" x14ac:dyDescent="0.25">
      <c r="A34" s="3" t="s">
        <v>11</v>
      </c>
      <c r="B34" s="8">
        <v>3746.11</v>
      </c>
      <c r="C34" s="8">
        <v>81.25</v>
      </c>
      <c r="D34" s="8">
        <f t="shared" si="3"/>
        <v>3827.36</v>
      </c>
      <c r="E34" s="8">
        <f t="shared" si="4"/>
        <v>16663.52</v>
      </c>
    </row>
    <row r="35" spans="1:5" ht="15.75" x14ac:dyDescent="0.25">
      <c r="A35" s="3" t="s">
        <v>12</v>
      </c>
      <c r="B35" s="8">
        <v>3221.65</v>
      </c>
      <c r="C35" s="8">
        <v>85.47</v>
      </c>
      <c r="D35" s="8">
        <f t="shared" si="3"/>
        <v>3307.12</v>
      </c>
      <c r="E35" s="8">
        <f t="shared" si="4"/>
        <v>19970.64</v>
      </c>
    </row>
    <row r="36" spans="1:5" ht="15.75" x14ac:dyDescent="0.25">
      <c r="A36" s="3" t="s">
        <v>13</v>
      </c>
      <c r="B36" s="8">
        <v>4650.75</v>
      </c>
      <c r="C36" s="8">
        <v>159.35</v>
      </c>
      <c r="D36" s="8">
        <f t="shared" si="3"/>
        <v>4810.1000000000004</v>
      </c>
      <c r="E36" s="8">
        <f t="shared" si="4"/>
        <v>24780.739999999998</v>
      </c>
    </row>
    <row r="37" spans="1:5" ht="15.75" x14ac:dyDescent="0.25">
      <c r="A37" s="3" t="s">
        <v>14</v>
      </c>
      <c r="B37" s="8">
        <v>2887.77</v>
      </c>
      <c r="C37" s="8">
        <v>157.41999999999999</v>
      </c>
      <c r="D37" s="8">
        <f t="shared" si="3"/>
        <v>3045.19</v>
      </c>
      <c r="E37" s="8">
        <f t="shared" si="4"/>
        <v>27825.929999999997</v>
      </c>
    </row>
    <row r="38" spans="1:5" ht="15.75" x14ac:dyDescent="0.25">
      <c r="A38" s="3" t="s">
        <v>15</v>
      </c>
      <c r="B38" s="8">
        <v>6978.09</v>
      </c>
      <c r="C38" s="8">
        <v>207.9</v>
      </c>
      <c r="D38" s="8">
        <f t="shared" si="3"/>
        <v>7185.99</v>
      </c>
      <c r="E38" s="8">
        <f t="shared" si="4"/>
        <v>35011.919999999998</v>
      </c>
    </row>
    <row r="39" spans="1:5" ht="15.75" x14ac:dyDescent="0.25">
      <c r="A39" s="3" t="s">
        <v>16</v>
      </c>
      <c r="B39" s="8">
        <v>1929.2</v>
      </c>
      <c r="C39" s="8">
        <v>198.25</v>
      </c>
      <c r="D39" s="8">
        <f t="shared" si="3"/>
        <v>2127.4499999999998</v>
      </c>
      <c r="E39" s="8">
        <f t="shared" si="4"/>
        <v>37139.369999999995</v>
      </c>
    </row>
    <row r="40" spans="1:5" ht="15.75" x14ac:dyDescent="0.25">
      <c r="A40" s="3" t="s">
        <v>17</v>
      </c>
      <c r="B40" s="8">
        <v>6678.86</v>
      </c>
      <c r="C40" s="8">
        <v>216.78</v>
      </c>
      <c r="D40" s="8">
        <f t="shared" si="3"/>
        <v>6895.6399999999994</v>
      </c>
      <c r="E40" s="8">
        <f t="shared" si="4"/>
        <v>44035.009999999995</v>
      </c>
    </row>
    <row r="41" spans="1:5" ht="21" x14ac:dyDescent="0.3">
      <c r="A41" s="4" t="s">
        <v>5</v>
      </c>
      <c r="B41" s="5">
        <f>SUM(B29:B40)</f>
        <v>42532.89</v>
      </c>
      <c r="C41" s="5">
        <f t="shared" ref="C41" si="5">SUM(C29:C40)</f>
        <v>1502.12</v>
      </c>
      <c r="D41" s="5">
        <v>0</v>
      </c>
      <c r="E41" s="7">
        <f>E40</f>
        <v>44035.009999999995</v>
      </c>
    </row>
    <row r="43" spans="1:5" x14ac:dyDescent="0.25">
      <c r="E43" s="1"/>
    </row>
    <row r="45" spans="1:5" x14ac:dyDescent="0.25">
      <c r="A45" s="47" t="s">
        <v>19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65102.400000000001</v>
      </c>
      <c r="C48" s="8">
        <v>97.7</v>
      </c>
      <c r="D48" s="8">
        <f>SUM(B48:C48)</f>
        <v>65200.1</v>
      </c>
      <c r="E48" s="8">
        <f>D48</f>
        <v>65200.1</v>
      </c>
    </row>
    <row r="49" spans="1:5" ht="15.75" x14ac:dyDescent="0.25">
      <c r="A49" s="3" t="s">
        <v>7</v>
      </c>
      <c r="B49" s="8">
        <v>0</v>
      </c>
      <c r="C49" s="8">
        <v>263.8</v>
      </c>
      <c r="D49" s="8">
        <f t="shared" ref="D49:D59" si="6">SUM(B49:C49)</f>
        <v>263.8</v>
      </c>
      <c r="E49" s="8">
        <f>E48+D49</f>
        <v>65463.9</v>
      </c>
    </row>
    <row r="50" spans="1:5" ht="15.75" x14ac:dyDescent="0.25">
      <c r="A50" s="3" t="s">
        <v>8</v>
      </c>
      <c r="B50" s="8">
        <v>0</v>
      </c>
      <c r="C50" s="8">
        <v>340.9</v>
      </c>
      <c r="D50" s="8">
        <f t="shared" si="6"/>
        <v>340.9</v>
      </c>
      <c r="E50" s="8">
        <f t="shared" ref="E50:E59" si="7">E49+D50</f>
        <v>65804.800000000003</v>
      </c>
    </row>
    <row r="51" spans="1:5" ht="15.75" x14ac:dyDescent="0.25">
      <c r="A51" s="3" t="s">
        <v>9</v>
      </c>
      <c r="B51" s="8">
        <v>0</v>
      </c>
      <c r="C51" s="8">
        <v>333.2</v>
      </c>
      <c r="D51" s="8">
        <f t="shared" si="6"/>
        <v>333.2</v>
      </c>
      <c r="E51" s="8">
        <f t="shared" si="7"/>
        <v>66138</v>
      </c>
    </row>
    <row r="52" spans="1:5" ht="15.75" x14ac:dyDescent="0.25">
      <c r="A52" s="3" t="s">
        <v>10</v>
      </c>
      <c r="B52" s="8">
        <v>0</v>
      </c>
      <c r="C52" s="8">
        <v>231.2</v>
      </c>
      <c r="D52" s="8">
        <f t="shared" si="6"/>
        <v>231.2</v>
      </c>
      <c r="E52" s="8">
        <f t="shared" si="7"/>
        <v>66369.2</v>
      </c>
    </row>
    <row r="53" spans="1:5" ht="15.75" x14ac:dyDescent="0.25">
      <c r="A53" s="3" t="s">
        <v>11</v>
      </c>
      <c r="B53" s="8">
        <v>0</v>
      </c>
      <c r="C53" s="8">
        <v>336.2</v>
      </c>
      <c r="D53" s="8">
        <f t="shared" si="6"/>
        <v>336.2</v>
      </c>
      <c r="E53" s="8">
        <f t="shared" si="7"/>
        <v>66705.399999999994</v>
      </c>
    </row>
    <row r="54" spans="1:5" ht="15.75" x14ac:dyDescent="0.25">
      <c r="A54" s="3" t="s">
        <v>12</v>
      </c>
      <c r="B54" s="8">
        <v>0</v>
      </c>
      <c r="C54" s="8">
        <v>354.4</v>
      </c>
      <c r="D54" s="8">
        <f t="shared" si="6"/>
        <v>354.4</v>
      </c>
      <c r="E54" s="8">
        <f t="shared" si="7"/>
        <v>67059.799999999988</v>
      </c>
    </row>
    <row r="55" spans="1:5" ht="15.75" x14ac:dyDescent="0.25">
      <c r="A55" s="3" t="s">
        <v>13</v>
      </c>
      <c r="B55" s="8">
        <v>0</v>
      </c>
      <c r="C55" s="8">
        <v>370.9</v>
      </c>
      <c r="D55" s="8">
        <f t="shared" si="6"/>
        <v>370.9</v>
      </c>
      <c r="E55" s="8">
        <f t="shared" si="7"/>
        <v>67430.699999999983</v>
      </c>
    </row>
    <row r="56" spans="1:5" ht="15.75" x14ac:dyDescent="0.25">
      <c r="A56" s="3" t="s">
        <v>14</v>
      </c>
      <c r="B56" s="8">
        <v>0</v>
      </c>
      <c r="C56" s="8">
        <v>307.89999999999998</v>
      </c>
      <c r="D56" s="8">
        <f t="shared" si="6"/>
        <v>307.89999999999998</v>
      </c>
      <c r="E56" s="8">
        <f t="shared" si="7"/>
        <v>67738.599999999977</v>
      </c>
    </row>
    <row r="57" spans="1:5" ht="15.75" x14ac:dyDescent="0.25">
      <c r="A57" s="3" t="s">
        <v>15</v>
      </c>
      <c r="B57" s="8">
        <v>0</v>
      </c>
      <c r="C57" s="8">
        <v>358.9</v>
      </c>
      <c r="D57" s="8">
        <f t="shared" si="6"/>
        <v>358.9</v>
      </c>
      <c r="E57" s="8">
        <f t="shared" si="7"/>
        <v>68097.499999999971</v>
      </c>
    </row>
    <row r="58" spans="1:5" ht="15.75" x14ac:dyDescent="0.25">
      <c r="A58" s="3" t="s">
        <v>16</v>
      </c>
      <c r="B58" s="8">
        <v>0</v>
      </c>
      <c r="C58" s="8">
        <v>327.39999999999998</v>
      </c>
      <c r="D58" s="8">
        <f t="shared" si="6"/>
        <v>327.39999999999998</v>
      </c>
      <c r="E58" s="8">
        <f t="shared" si="7"/>
        <v>68424.899999999965</v>
      </c>
    </row>
    <row r="59" spans="1:5" ht="15.75" x14ac:dyDescent="0.25">
      <c r="A59" s="3" t="s">
        <v>17</v>
      </c>
      <c r="B59" s="8">
        <v>0</v>
      </c>
      <c r="C59" s="8">
        <v>307.67</v>
      </c>
      <c r="D59" s="8">
        <f t="shared" si="6"/>
        <v>307.67</v>
      </c>
      <c r="E59" s="8">
        <f t="shared" si="7"/>
        <v>68732.569999999963</v>
      </c>
    </row>
    <row r="60" spans="1:5" ht="21" x14ac:dyDescent="0.3">
      <c r="A60" s="4" t="s">
        <v>5</v>
      </c>
      <c r="B60" s="5">
        <f>SUM(B48:B59)</f>
        <v>65102.400000000001</v>
      </c>
      <c r="C60" s="5">
        <f t="shared" ref="C60" si="8">SUM(C48:C59)</f>
        <v>3630.1700000000005</v>
      </c>
      <c r="D60" s="5">
        <v>0</v>
      </c>
      <c r="E60" s="7">
        <f>E59</f>
        <v>68732.569999999963</v>
      </c>
    </row>
  </sheetData>
  <mergeCells count="5">
    <mergeCell ref="A26:E27"/>
    <mergeCell ref="A45:E46"/>
    <mergeCell ref="A3:E4"/>
    <mergeCell ref="A7:E8"/>
    <mergeCell ref="A2:L2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opLeftCell="A21" zoomScale="160" zoomScaleNormal="160" workbookViewId="0">
      <selection activeCell="E38" sqref="E38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71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1235.5</v>
      </c>
      <c r="D10" s="8">
        <f>B10+C10</f>
        <v>1235.5</v>
      </c>
      <c r="E10" s="8">
        <f>D10+SUM('[1]2023'!D11:D21)</f>
        <v>151767.04000000001</v>
      </c>
    </row>
    <row r="11" spans="1:12" ht="15.75" x14ac:dyDescent="0.25">
      <c r="A11" s="3" t="s">
        <v>7</v>
      </c>
      <c r="B11" s="8">
        <v>6304.92</v>
      </c>
      <c r="C11" s="8">
        <v>1033.56</v>
      </c>
      <c r="D11" s="8">
        <f>B11+C11</f>
        <v>7338.48</v>
      </c>
      <c r="E11" s="8">
        <f>D11+SUM('[1]2023'!D12:D21)+SUM(D10)</f>
        <v>133748.69</v>
      </c>
    </row>
    <row r="12" spans="1:12" ht="15.75" x14ac:dyDescent="0.25">
      <c r="A12" s="3" t="s">
        <v>8</v>
      </c>
      <c r="B12" s="8">
        <v>2537.4299999999998</v>
      </c>
      <c r="C12" s="8">
        <v>872.75</v>
      </c>
      <c r="D12" s="8">
        <f t="shared" ref="D12:D21" si="0">SUM(B12:C12)</f>
        <v>3410.18</v>
      </c>
      <c r="E12" s="8">
        <f>D12+SUM('[1]2023'!D13:D21)+SUM(D10:D11)</f>
        <v>128483.77</v>
      </c>
    </row>
    <row r="13" spans="1:12" ht="15.75" x14ac:dyDescent="0.25">
      <c r="A13" s="3" t="s">
        <v>9</v>
      </c>
      <c r="B13" s="8">
        <v>118.62</v>
      </c>
      <c r="C13" s="8">
        <v>724.96</v>
      </c>
      <c r="D13" s="8">
        <f t="shared" si="0"/>
        <v>843.58</v>
      </c>
      <c r="E13" s="8">
        <f>D13+SUM('[1]2023'!D14:D21)+SUM(D10:D12)</f>
        <v>110889.97000000002</v>
      </c>
    </row>
    <row r="14" spans="1:12" ht="15.75" x14ac:dyDescent="0.25">
      <c r="A14" s="3" t="s">
        <v>10</v>
      </c>
      <c r="B14" s="8">
        <v>7000.04</v>
      </c>
      <c r="C14" s="8">
        <v>435.97</v>
      </c>
      <c r="D14" s="8">
        <f t="shared" si="0"/>
        <v>7436.01</v>
      </c>
      <c r="E14" s="8">
        <f>D14+SUM('[1]2023'!D15:D21)+SUM(D10:D13)</f>
        <v>99136.24</v>
      </c>
    </row>
    <row r="15" spans="1:12" ht="15.75" x14ac:dyDescent="0.25">
      <c r="A15" s="3" t="s">
        <v>11</v>
      </c>
      <c r="B15" s="8">
        <v>9577.11</v>
      </c>
      <c r="C15" s="8">
        <v>288.86</v>
      </c>
      <c r="D15" s="8">
        <f t="shared" si="0"/>
        <v>9865.9700000000012</v>
      </c>
      <c r="E15" s="8">
        <f>D15+SUM('[1]2023'!D16:D21)+SUM(D10:D14)</f>
        <v>98946.760000000009</v>
      </c>
    </row>
    <row r="16" spans="1:12" ht="15.75" customHeight="1" x14ac:dyDescent="0.25">
      <c r="A16" s="3" t="s">
        <v>12</v>
      </c>
      <c r="B16" s="8">
        <v>9428.44</v>
      </c>
      <c r="C16" s="8">
        <v>290.52999999999997</v>
      </c>
      <c r="D16" s="8">
        <f t="shared" si="0"/>
        <v>9718.9700000000012</v>
      </c>
      <c r="E16" s="8">
        <f>D16+SUM('[1]2023'!D17:D21)+SUM(D10:D15)</f>
        <v>100527.14</v>
      </c>
    </row>
    <row r="17" spans="1:12" ht="15.75" customHeight="1" x14ac:dyDescent="0.25">
      <c r="A17" s="3" t="s">
        <v>13</v>
      </c>
      <c r="B17" s="8">
        <v>13065.49</v>
      </c>
      <c r="C17" s="8">
        <v>204.19</v>
      </c>
      <c r="D17" s="8">
        <f t="shared" si="0"/>
        <v>13269.68</v>
      </c>
      <c r="E17" s="8">
        <f>D17+SUM('[1]2023'!D18:D21)+SUM(D10:D16)</f>
        <v>90339.75</v>
      </c>
    </row>
    <row r="18" spans="1:12" ht="15.75" customHeight="1" x14ac:dyDescent="0.25">
      <c r="A18" s="3" t="s">
        <v>14</v>
      </c>
      <c r="B18" s="8">
        <v>6846.49</v>
      </c>
      <c r="C18" s="8">
        <v>167.73</v>
      </c>
      <c r="D18" s="8">
        <f t="shared" si="0"/>
        <v>7014.2199999999993</v>
      </c>
      <c r="E18" s="8">
        <f>D18+SUM('[1]2023'!D19:D21)+SUM(D10:D17)</f>
        <v>85953.05</v>
      </c>
    </row>
    <row r="19" spans="1:12" ht="16.5" customHeight="1" x14ac:dyDescent="0.25">
      <c r="A19" s="3" t="s">
        <v>15</v>
      </c>
      <c r="B19" s="8">
        <v>5437.97</v>
      </c>
      <c r="C19" s="8">
        <v>187.75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.75" customHeight="1" x14ac:dyDescent="0.25">
      <c r="A20" s="3" t="s">
        <v>16</v>
      </c>
      <c r="B20" s="8">
        <v>8886.3700000000008</v>
      </c>
      <c r="C20" s="8">
        <v>161.25</v>
      </c>
      <c r="D20" s="8">
        <f t="shared" si="0"/>
        <v>9047.6200000000008</v>
      </c>
      <c r="E20" s="8">
        <f>D20+SUM('[1]2023'!D21:D21)+SUM(D10:D19)</f>
        <v>82298.820000000007</v>
      </c>
    </row>
    <row r="21" spans="1:12" ht="15.75" customHeight="1" x14ac:dyDescent="0.25">
      <c r="A21" s="3" t="s">
        <v>17</v>
      </c>
      <c r="B21" s="8">
        <v>11533.52</v>
      </c>
      <c r="C21" s="8">
        <v>259.51</v>
      </c>
      <c r="D21" s="8">
        <f t="shared" si="0"/>
        <v>11793.03</v>
      </c>
      <c r="E21" s="8">
        <f>D21+SUM(D10:D20)</f>
        <v>86598.959999999992</v>
      </c>
    </row>
    <row r="22" spans="1:12" ht="21" x14ac:dyDescent="0.3">
      <c r="A22" s="4" t="s">
        <v>5</v>
      </c>
      <c r="B22" s="5">
        <f>SUM(B10:B21)</f>
        <v>80736.400000000009</v>
      </c>
      <c r="C22" s="5">
        <f t="shared" ref="C22:D22" si="1">SUM(C10:C21)</f>
        <v>5862.5599999999986</v>
      </c>
      <c r="D22" s="5">
        <f t="shared" si="1"/>
        <v>86598.959999999992</v>
      </c>
      <c r="E22" s="7"/>
    </row>
    <row r="24" spans="1:12" s="33" customFormat="1" x14ac:dyDescent="0.25">
      <c r="A24"/>
      <c r="B24"/>
      <c r="C24"/>
      <c r="D24"/>
      <c r="E24" s="1">
        <f>SUM(D12:D21)</f>
        <v>78024.98</v>
      </c>
      <c r="F24"/>
      <c r="G24"/>
      <c r="H24"/>
      <c r="I24"/>
      <c r="J24"/>
      <c r="K24"/>
      <c r="L24"/>
    </row>
    <row r="25" spans="1:12" s="33" customFormat="1" ht="15" customHeight="1" x14ac:dyDescent="0.25">
      <c r="A25"/>
      <c r="B25"/>
      <c r="C25"/>
      <c r="D25"/>
      <c r="E25" s="1"/>
      <c r="F25"/>
      <c r="G25"/>
      <c r="H25"/>
      <c r="I25"/>
      <c r="J25"/>
      <c r="K25"/>
      <c r="L25"/>
    </row>
    <row r="26" spans="1:12" s="33" customFormat="1" ht="15" customHeight="1" x14ac:dyDescent="0.25">
      <c r="A26" s="47" t="s">
        <v>58</v>
      </c>
      <c r="B26" s="48"/>
      <c r="C26" s="48"/>
      <c r="D26" s="48"/>
      <c r="E26" s="48"/>
      <c r="F26"/>
      <c r="G26"/>
      <c r="H26"/>
      <c r="I26"/>
      <c r="J26"/>
      <c r="K26"/>
      <c r="L26"/>
    </row>
    <row r="27" spans="1:12" s="33" customFormat="1" ht="15" customHeight="1" x14ac:dyDescent="0.25">
      <c r="A27" s="47"/>
      <c r="B27" s="48"/>
      <c r="C27" s="48"/>
      <c r="D27" s="48"/>
      <c r="E27" s="48"/>
      <c r="F27"/>
      <c r="G27"/>
      <c r="H27"/>
      <c r="I27"/>
      <c r="J27"/>
      <c r="K27"/>
      <c r="L27"/>
    </row>
    <row r="28" spans="1:12" s="33" customFormat="1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  <c r="F28"/>
      <c r="G28"/>
      <c r="H28"/>
      <c r="I28"/>
      <c r="J28"/>
      <c r="K28"/>
      <c r="L28"/>
    </row>
    <row r="29" spans="1:12" s="33" customFormat="1" ht="15.75" x14ac:dyDescent="0.25">
      <c r="A29" s="3" t="s">
        <v>6</v>
      </c>
      <c r="B29" s="8">
        <v>6506.55</v>
      </c>
      <c r="C29" s="8">
        <v>2022.98</v>
      </c>
      <c r="D29" s="8">
        <f>SUM(B29:C29)</f>
        <v>8529.5300000000007</v>
      </c>
      <c r="E29" s="8">
        <f>D29+SUM('[1]2023'!D30:D40)</f>
        <v>98407.169999999984</v>
      </c>
      <c r="F29"/>
      <c r="G29"/>
      <c r="H29"/>
      <c r="I29"/>
      <c r="J29"/>
      <c r="K29"/>
      <c r="L29"/>
    </row>
    <row r="30" spans="1:12" s="33" customFormat="1" ht="15.75" x14ac:dyDescent="0.25">
      <c r="A30" s="3" t="s">
        <v>7</v>
      </c>
      <c r="B30" s="8">
        <v>3738.05</v>
      </c>
      <c r="C30" s="8">
        <v>1692.04</v>
      </c>
      <c r="D30" s="8">
        <f t="shared" ref="D30:D40" si="2">SUM(B30:C30)</f>
        <v>5430.09</v>
      </c>
      <c r="E30" s="8">
        <f>D30+SUM('[1]2023'!D31:D40)+SUM(D29)</f>
        <v>99154.579999999987</v>
      </c>
      <c r="F30"/>
      <c r="G30"/>
      <c r="H30"/>
      <c r="I30"/>
      <c r="J30"/>
      <c r="K30"/>
      <c r="L30"/>
    </row>
    <row r="31" spans="1:12" s="33" customFormat="1" ht="15.75" x14ac:dyDescent="0.25">
      <c r="A31" s="3" t="s">
        <v>8</v>
      </c>
      <c r="B31" s="8">
        <v>5059.05</v>
      </c>
      <c r="C31" s="8">
        <v>1770.13</v>
      </c>
      <c r="D31" s="8">
        <f t="shared" si="2"/>
        <v>6829.18</v>
      </c>
      <c r="E31" s="8">
        <f>D31+SUM('[1]2023'!D32:D40)+SUM(D29:D30)</f>
        <v>100802.78</v>
      </c>
      <c r="F31"/>
      <c r="G31"/>
      <c r="H31"/>
      <c r="I31"/>
      <c r="J31"/>
      <c r="K31"/>
      <c r="L31"/>
    </row>
    <row r="32" spans="1:12" s="33" customFormat="1" ht="15.75" x14ac:dyDescent="0.25">
      <c r="A32" s="3" t="s">
        <v>9</v>
      </c>
      <c r="B32" s="8">
        <v>3733.35</v>
      </c>
      <c r="C32" s="8">
        <v>2056.84</v>
      </c>
      <c r="D32" s="8">
        <f t="shared" si="2"/>
        <v>5790.1900000000005</v>
      </c>
      <c r="E32" s="8">
        <f>D32+SUM('[1]2023'!D33:D40)+SUM(D29:D31)</f>
        <v>102052.03</v>
      </c>
      <c r="F32"/>
      <c r="G32"/>
      <c r="H32"/>
      <c r="I32"/>
      <c r="J32"/>
      <c r="K32"/>
      <c r="L32"/>
    </row>
    <row r="33" spans="1:14" s="33" customFormat="1" ht="15.75" x14ac:dyDescent="0.25">
      <c r="A33" s="3" t="s">
        <v>10</v>
      </c>
      <c r="B33" s="8">
        <v>3581.52</v>
      </c>
      <c r="C33" s="8">
        <v>1964.81</v>
      </c>
      <c r="D33" s="8">
        <f t="shared" si="2"/>
        <v>5546.33</v>
      </c>
      <c r="E33" s="8">
        <f>D33+SUM('[1]2023'!D34:D40)+SUM(D29:D32)</f>
        <v>99656.900000000009</v>
      </c>
      <c r="F33"/>
      <c r="G33"/>
      <c r="H33"/>
      <c r="I33"/>
      <c r="J33"/>
      <c r="K33"/>
      <c r="L33"/>
    </row>
    <row r="34" spans="1:14" s="33" customFormat="1" ht="15.75" x14ac:dyDescent="0.25">
      <c r="A34" s="3" t="s">
        <v>11</v>
      </c>
      <c r="B34" s="8">
        <v>4127.51</v>
      </c>
      <c r="C34" s="8">
        <v>1890.17</v>
      </c>
      <c r="D34" s="8">
        <f t="shared" si="2"/>
        <v>6017.68</v>
      </c>
      <c r="E34" s="8">
        <f>D34+SUM('[1]2023'!D35:D40)+SUM(D29:D33)</f>
        <v>91751.84</v>
      </c>
      <c r="F34"/>
      <c r="G34"/>
      <c r="H34"/>
      <c r="I34"/>
      <c r="J34"/>
      <c r="K34"/>
      <c r="L34"/>
    </row>
    <row r="35" spans="1:14" s="33" customFormat="1" ht="15.75" x14ac:dyDescent="0.25">
      <c r="A35" s="3" t="s">
        <v>12</v>
      </c>
      <c r="B35" s="8">
        <v>4890.43</v>
      </c>
      <c r="C35" s="8">
        <f>992.99+1195.91</f>
        <v>2188.9</v>
      </c>
      <c r="D35" s="8">
        <f t="shared" si="2"/>
        <v>7079.33</v>
      </c>
      <c r="E35" s="8">
        <f>D35+SUM('[1]2023'!D36:D40)+SUM(D29:D34)</f>
        <v>92129.330000000016</v>
      </c>
      <c r="F35"/>
      <c r="G35"/>
      <c r="H35"/>
      <c r="I35"/>
      <c r="J35"/>
      <c r="K35"/>
      <c r="L35"/>
    </row>
    <row r="36" spans="1:14" s="33" customFormat="1" ht="15.75" x14ac:dyDescent="0.25">
      <c r="A36" s="3" t="s">
        <v>13</v>
      </c>
      <c r="B36" s="8">
        <v>4538.16</v>
      </c>
      <c r="C36" s="8">
        <v>2165.0700000000002</v>
      </c>
      <c r="D36" s="8">
        <f t="shared" si="2"/>
        <v>6703.23</v>
      </c>
      <c r="E36" s="8">
        <f>D36+SUM('[1]2023'!D37:D40)+SUM(D29:D35)</f>
        <v>86266.78</v>
      </c>
      <c r="F36"/>
      <c r="G36"/>
      <c r="H36"/>
      <c r="I36"/>
      <c r="J36"/>
      <c r="K36"/>
      <c r="L36"/>
    </row>
    <row r="37" spans="1:14" s="33" customFormat="1" ht="15.75" x14ac:dyDescent="0.25">
      <c r="A37" s="3" t="s">
        <v>14</v>
      </c>
      <c r="B37" s="8">
        <v>4218.13</v>
      </c>
      <c r="C37" s="8">
        <v>2096.98</v>
      </c>
      <c r="D37" s="8">
        <f t="shared" si="2"/>
        <v>6315.1100000000006</v>
      </c>
      <c r="E37" s="8">
        <f>D37+SUM('[1]2023'!D38:D40)+SUM(D29:D36)</f>
        <v>82477.190000000017</v>
      </c>
      <c r="F37"/>
      <c r="G37"/>
      <c r="H37"/>
      <c r="I37"/>
      <c r="J37"/>
      <c r="K37"/>
      <c r="L37"/>
    </row>
    <row r="38" spans="1:14" s="33" customFormat="1" ht="15.75" x14ac:dyDescent="0.25">
      <c r="A38" s="3" t="s">
        <v>15</v>
      </c>
      <c r="B38" s="8">
        <v>3511.5</v>
      </c>
      <c r="C38" s="8">
        <v>2348.33</v>
      </c>
      <c r="D38" s="8">
        <f t="shared" si="2"/>
        <v>5859.83</v>
      </c>
      <c r="E38" s="8">
        <f>D38+SUM('[1]2023'!D39:D40)+SUM(D29:D37)</f>
        <v>78790.560000000012</v>
      </c>
      <c r="F38"/>
      <c r="G38"/>
      <c r="H38"/>
      <c r="I38"/>
      <c r="J38"/>
      <c r="K38"/>
      <c r="L38"/>
    </row>
    <row r="39" spans="1:14" s="33" customFormat="1" ht="15.75" x14ac:dyDescent="0.25">
      <c r="A39" s="3" t="s">
        <v>16</v>
      </c>
      <c r="B39" s="8">
        <v>3702.33</v>
      </c>
      <c r="C39" s="8">
        <v>2017.82</v>
      </c>
      <c r="D39" s="8">
        <f t="shared" si="2"/>
        <v>5720.15</v>
      </c>
      <c r="E39" s="8">
        <f>D39+SUM('[1]2023'!D40:D40)+SUM(D29:D38)</f>
        <v>76071.060000000012</v>
      </c>
      <c r="F39"/>
      <c r="G39"/>
      <c r="H39"/>
      <c r="I39"/>
      <c r="J39"/>
      <c r="K39"/>
      <c r="L39"/>
    </row>
    <row r="40" spans="1:14" s="33" customFormat="1" ht="15.75" x14ac:dyDescent="0.25">
      <c r="A40" s="3" t="s">
        <v>17</v>
      </c>
      <c r="B40" s="8">
        <v>3838.42</v>
      </c>
      <c r="C40" s="8">
        <v>2450.73</v>
      </c>
      <c r="D40" s="8">
        <f t="shared" si="2"/>
        <v>6289.15</v>
      </c>
      <c r="E40" s="8">
        <f>SUM(D29:D40)</f>
        <v>76109.8</v>
      </c>
      <c r="F40"/>
      <c r="G40"/>
      <c r="H40"/>
      <c r="I40"/>
      <c r="J40"/>
      <c r="K40"/>
      <c r="L40"/>
    </row>
    <row r="41" spans="1:14" s="33" customFormat="1" ht="21" x14ac:dyDescent="0.3">
      <c r="A41" s="4" t="s">
        <v>5</v>
      </c>
      <c r="B41" s="5">
        <f>SUM(B29:B40)</f>
        <v>51444.999999999993</v>
      </c>
      <c r="C41" s="5">
        <f t="shared" ref="C41:D41" si="3">SUM(C29:C40)</f>
        <v>24664.799999999999</v>
      </c>
      <c r="D41" s="5">
        <f t="shared" si="3"/>
        <v>76109.8</v>
      </c>
      <c r="E41" s="7"/>
      <c r="F41"/>
      <c r="G41"/>
      <c r="H41"/>
      <c r="I41"/>
      <c r="J41"/>
      <c r="K41"/>
      <c r="L41"/>
    </row>
    <row r="43" spans="1:14" ht="15" customHeight="1" x14ac:dyDescent="0.25"/>
    <row r="44" spans="1:14" ht="15" customHeight="1" x14ac:dyDescent="0.25"/>
    <row r="45" spans="1:14" x14ac:dyDescent="0.25">
      <c r="A45" s="47" t="s">
        <v>57</v>
      </c>
      <c r="B45" s="48"/>
      <c r="C45" s="48"/>
      <c r="D45" s="48"/>
      <c r="E45" s="48"/>
    </row>
    <row r="46" spans="1:14" x14ac:dyDescent="0.25">
      <c r="A46" s="47"/>
      <c r="B46" s="48"/>
      <c r="C46" s="48"/>
      <c r="D46" s="48"/>
      <c r="E46" s="48"/>
    </row>
    <row r="47" spans="1:14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  <c r="N47" s="30"/>
    </row>
    <row r="48" spans="1:14" ht="15.75" x14ac:dyDescent="0.25">
      <c r="A48" s="3" t="s">
        <v>6</v>
      </c>
      <c r="B48" s="8">
        <v>0</v>
      </c>
      <c r="C48" s="8">
        <v>892.29</v>
      </c>
      <c r="D48" s="8">
        <f>SUM(B48:C48)</f>
        <v>892.29</v>
      </c>
      <c r="E48" s="8">
        <f>D48+SUM('[1]2023'!D49:D59)</f>
        <v>10650.150000000001</v>
      </c>
      <c r="N48" s="30"/>
    </row>
    <row r="49" spans="1:14" ht="15.75" customHeight="1" x14ac:dyDescent="0.25">
      <c r="A49" s="3" t="s">
        <v>7</v>
      </c>
      <c r="B49" s="8">
        <v>0</v>
      </c>
      <c r="C49" s="8">
        <v>746.76</v>
      </c>
      <c r="D49" s="8">
        <f t="shared" ref="D49:D59" si="4">SUM(B49:C49)</f>
        <v>746.76</v>
      </c>
      <c r="E49" s="8">
        <f>D49+SUM('[1]2023'!D50:D59)+SUM(D48)</f>
        <v>10635.45</v>
      </c>
      <c r="N49" s="30"/>
    </row>
    <row r="50" spans="1:14" ht="15.75" customHeight="1" x14ac:dyDescent="0.25">
      <c r="A50" s="3" t="s">
        <v>8</v>
      </c>
      <c r="B50" s="8">
        <v>0</v>
      </c>
      <c r="C50" s="8">
        <v>780.57</v>
      </c>
      <c r="D50" s="8">
        <f t="shared" si="4"/>
        <v>780.57</v>
      </c>
      <c r="E50" s="8">
        <f>D50+SUM('[1]2023'!D51:D59)+SUM(D48:D49)</f>
        <v>10432.59</v>
      </c>
      <c r="N50" s="30"/>
    </row>
    <row r="51" spans="1:14" ht="15.75" customHeight="1" x14ac:dyDescent="0.25">
      <c r="A51" s="3" t="s">
        <v>9</v>
      </c>
      <c r="B51" s="8">
        <v>0</v>
      </c>
      <c r="C51" s="8">
        <v>839.37</v>
      </c>
      <c r="D51" s="8">
        <f t="shared" si="4"/>
        <v>839.37</v>
      </c>
      <c r="E51" s="8">
        <f>D51+SUM('[1]2023'!D52:D59)+SUM(D48:D50)</f>
        <v>10494.33</v>
      </c>
      <c r="N51" s="30"/>
    </row>
    <row r="52" spans="1:14" ht="15.75" customHeight="1" x14ac:dyDescent="0.25">
      <c r="A52" s="3" t="s">
        <v>10</v>
      </c>
      <c r="B52" s="8">
        <v>0</v>
      </c>
      <c r="C52" s="8">
        <v>795.27</v>
      </c>
      <c r="D52" s="8">
        <f t="shared" si="4"/>
        <v>795.27</v>
      </c>
      <c r="E52" s="8">
        <f>D52+SUM('[1]2023'!D53:D59)+SUM(D48:D51)</f>
        <v>10331.160000000002</v>
      </c>
      <c r="N52" s="30"/>
    </row>
    <row r="53" spans="1:14" ht="15.75" customHeight="1" x14ac:dyDescent="0.25">
      <c r="A53" s="3" t="s">
        <v>11</v>
      </c>
      <c r="B53" s="8">
        <v>0</v>
      </c>
      <c r="C53" s="8">
        <v>757.05</v>
      </c>
      <c r="D53" s="8">
        <f t="shared" si="4"/>
        <v>757.05</v>
      </c>
      <c r="E53" s="8">
        <f>D53+SUM('[1]2023'!D54:D59)+SUM(D48:D52)</f>
        <v>10163.58</v>
      </c>
      <c r="N53" s="30"/>
    </row>
    <row r="54" spans="1:14" ht="15.75" customHeight="1" x14ac:dyDescent="0.25">
      <c r="A54" s="3" t="s">
        <v>12</v>
      </c>
      <c r="B54" s="8">
        <v>0</v>
      </c>
      <c r="C54" s="8">
        <v>877.59</v>
      </c>
      <c r="D54" s="8">
        <f t="shared" si="4"/>
        <v>877.59</v>
      </c>
      <c r="E54" s="8">
        <f>D54+SUM('[1]2023'!D55:D59)+SUM(D48:D53)</f>
        <v>10106.25</v>
      </c>
      <c r="N54" s="30"/>
    </row>
    <row r="55" spans="1:14" ht="15.75" x14ac:dyDescent="0.25">
      <c r="A55" s="3" t="s">
        <v>13</v>
      </c>
      <c r="B55" s="8">
        <v>2497.77</v>
      </c>
      <c r="C55" s="8">
        <v>846.72</v>
      </c>
      <c r="D55" s="8">
        <f t="shared" si="4"/>
        <v>3344.49</v>
      </c>
      <c r="E55" s="8">
        <f>D55+SUM('[1]2023'!D56:D59)+SUM(D48:D54)</f>
        <v>12448.2</v>
      </c>
      <c r="N55" s="30"/>
    </row>
    <row r="56" spans="1:14" ht="15.75" x14ac:dyDescent="0.25">
      <c r="A56" s="3" t="s">
        <v>14</v>
      </c>
      <c r="B56" s="8">
        <v>3466.37</v>
      </c>
      <c r="C56" s="8">
        <v>821.73</v>
      </c>
      <c r="D56" s="8">
        <f t="shared" si="4"/>
        <v>4288.1000000000004</v>
      </c>
      <c r="E56" s="8">
        <f>D56+SUM('[1]2023'!D57:D59)+SUM(D48:D55)</f>
        <v>15869</v>
      </c>
      <c r="N56" s="30"/>
    </row>
    <row r="57" spans="1:14" ht="15.75" x14ac:dyDescent="0.25">
      <c r="A57" s="3" t="s">
        <v>15</v>
      </c>
      <c r="B57" s="8">
        <v>0</v>
      </c>
      <c r="C57" s="8">
        <v>921.69</v>
      </c>
      <c r="D57" s="8">
        <f t="shared" si="4"/>
        <v>921.69</v>
      </c>
      <c r="E57" s="8">
        <f>D57+SUM('[1]2023'!D58:D59)+SUM(D48:D56)</f>
        <v>15895.46</v>
      </c>
      <c r="N57" s="30"/>
    </row>
    <row r="58" spans="1:14" ht="15.75" x14ac:dyDescent="0.25">
      <c r="A58" s="3" t="s">
        <v>16</v>
      </c>
      <c r="B58" s="8">
        <v>0</v>
      </c>
      <c r="C58" s="8">
        <v>790.86</v>
      </c>
      <c r="D58" s="8">
        <f t="shared" si="4"/>
        <v>790.86</v>
      </c>
      <c r="E58" s="8">
        <f>D58+SUM('[1]2023'!D59:D59)+SUM(D48:D57)</f>
        <v>15854.3</v>
      </c>
      <c r="N58" s="30"/>
    </row>
    <row r="59" spans="1:14" ht="15" customHeight="1" x14ac:dyDescent="0.25">
      <c r="A59" s="3" t="s">
        <v>17</v>
      </c>
      <c r="B59" s="8">
        <v>0</v>
      </c>
      <c r="C59" s="8">
        <v>936.39</v>
      </c>
      <c r="D59" s="8">
        <f t="shared" si="4"/>
        <v>936.39</v>
      </c>
      <c r="E59" s="8">
        <f>SUM(D48:D59)</f>
        <v>15970.43</v>
      </c>
      <c r="N59" s="30"/>
    </row>
    <row r="60" spans="1:14" ht="15" customHeight="1" x14ac:dyDescent="0.3">
      <c r="A60" s="4" t="s">
        <v>5</v>
      </c>
      <c r="B60" s="5">
        <f>SUM(B48:B59)</f>
        <v>5964.1399999999994</v>
      </c>
      <c r="C60" s="5">
        <f t="shared" ref="C60:D60" si="5">SUM(C48:C59)</f>
        <v>10006.290000000001</v>
      </c>
      <c r="D60" s="5">
        <f t="shared" si="5"/>
        <v>15970.43</v>
      </c>
      <c r="E60" s="7"/>
      <c r="N60" s="30"/>
    </row>
    <row r="61" spans="1:14" ht="15" customHeight="1" x14ac:dyDescent="0.25">
      <c r="N61" s="30"/>
    </row>
    <row r="62" spans="1:14" x14ac:dyDescent="0.25">
      <c r="A62" s="52" t="s">
        <v>72</v>
      </c>
      <c r="B62" s="52"/>
      <c r="C62" s="52"/>
      <c r="D62" s="52"/>
      <c r="E62" s="52"/>
      <c r="N62" s="30"/>
    </row>
    <row r="63" spans="1:14" x14ac:dyDescent="0.25">
      <c r="A63" s="52"/>
      <c r="B63" s="52"/>
      <c r="C63" s="52"/>
      <c r="D63" s="52"/>
      <c r="E63" s="52"/>
      <c r="N63" s="30"/>
    </row>
    <row r="64" spans="1:14" ht="15.75" x14ac:dyDescent="0.25">
      <c r="A64" s="34"/>
      <c r="B64" s="35"/>
      <c r="C64" s="35"/>
      <c r="D64" s="35"/>
      <c r="E64" s="35"/>
      <c r="N64" s="30"/>
    </row>
    <row r="65" spans="1:14" ht="15.75" x14ac:dyDescent="0.25">
      <c r="A65" s="34"/>
      <c r="B65" s="35"/>
      <c r="C65" s="35"/>
      <c r="D65" s="35"/>
      <c r="E65" s="35"/>
      <c r="N65" s="30"/>
    </row>
    <row r="66" spans="1:14" ht="15.75" x14ac:dyDescent="0.25">
      <c r="A66" s="34"/>
      <c r="B66" s="35"/>
      <c r="C66" s="35"/>
      <c r="D66" s="35"/>
      <c r="E66" s="35"/>
      <c r="N66" s="30"/>
    </row>
    <row r="67" spans="1:14" ht="15.75" x14ac:dyDescent="0.25">
      <c r="A67" s="34"/>
      <c r="B67" s="35"/>
      <c r="C67" s="35"/>
      <c r="D67" s="35"/>
      <c r="E67" s="35"/>
      <c r="N67" s="30"/>
    </row>
    <row r="68" spans="1:14" ht="15.75" hidden="1" x14ac:dyDescent="0.25">
      <c r="A68" s="34"/>
      <c r="B68" s="35"/>
      <c r="C68" s="35"/>
      <c r="D68" s="35"/>
      <c r="E68" s="35"/>
      <c r="N68" s="30"/>
    </row>
    <row r="69" spans="1:14" ht="15.75" hidden="1" x14ac:dyDescent="0.25">
      <c r="A69" s="34"/>
      <c r="B69" s="35"/>
      <c r="C69" s="35"/>
      <c r="D69" s="35"/>
      <c r="E69" s="35"/>
      <c r="N69" s="31"/>
    </row>
    <row r="70" spans="1:14" ht="15.75" hidden="1" x14ac:dyDescent="0.25">
      <c r="A70" s="34"/>
      <c r="B70" s="35"/>
      <c r="C70" s="35"/>
      <c r="D70" s="35"/>
      <c r="E70" s="35"/>
      <c r="N70" s="30"/>
    </row>
    <row r="71" spans="1:14" ht="15.75" hidden="1" x14ac:dyDescent="0.25">
      <c r="A71" s="34"/>
      <c r="B71" s="35"/>
      <c r="C71" s="35"/>
      <c r="D71" s="35"/>
      <c r="E71" s="35"/>
      <c r="N71" s="31"/>
    </row>
    <row r="72" spans="1:14" ht="15.75" hidden="1" x14ac:dyDescent="0.25">
      <c r="A72" s="34"/>
      <c r="B72" s="35"/>
      <c r="C72" s="35"/>
      <c r="D72" s="35"/>
      <c r="E72" s="35"/>
    </row>
    <row r="73" spans="1:14" ht="15.75" hidden="1" x14ac:dyDescent="0.25">
      <c r="A73" s="34"/>
      <c r="B73" s="35"/>
      <c r="C73" s="35"/>
      <c r="D73" s="35"/>
      <c r="E73" s="35"/>
    </row>
    <row r="74" spans="1:14" ht="21" x14ac:dyDescent="0.3">
      <c r="A74" s="36"/>
      <c r="B74" s="37"/>
      <c r="C74" s="37"/>
      <c r="D74" s="37"/>
      <c r="E74" s="38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opLeftCell="A100" zoomScale="145" zoomScaleNormal="145" workbookViewId="0">
      <selection activeCell="E70" sqref="E70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67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362.26</v>
      </c>
      <c r="D10" s="8">
        <f t="shared" ref="D10:D21" si="0">SUM(B10:C10)</f>
        <v>362.26</v>
      </c>
      <c r="E10" s="8">
        <f>D10+SUM('2024'!D11:D21)</f>
        <v>85725.72</v>
      </c>
    </row>
    <row r="11" spans="1:12" ht="15.75" x14ac:dyDescent="0.25">
      <c r="A11" s="3" t="s">
        <v>7</v>
      </c>
      <c r="B11" s="8">
        <v>23315.98</v>
      </c>
      <c r="C11" s="8">
        <v>356.3</v>
      </c>
      <c r="D11" s="8">
        <f t="shared" si="0"/>
        <v>23672.28</v>
      </c>
      <c r="E11" s="8">
        <f>SUM('2024'!D12:D21)+'2025'!D10+'2025'!D11</f>
        <v>102059.51999999999</v>
      </c>
    </row>
    <row r="12" spans="1:12" ht="15.75" x14ac:dyDescent="0.25">
      <c r="A12" s="3" t="s">
        <v>8</v>
      </c>
      <c r="B12" s="8">
        <v>9149.9599999999991</v>
      </c>
      <c r="C12" s="8">
        <v>454.58</v>
      </c>
      <c r="D12" s="8">
        <f t="shared" si="0"/>
        <v>9604.5399999999991</v>
      </c>
      <c r="E12" s="8">
        <f>SUM('2024'!D13:D21)+SUM(D10:D12)</f>
        <v>108253.88</v>
      </c>
    </row>
    <row r="13" spans="1:12" ht="15.75" x14ac:dyDescent="0.25">
      <c r="A13" s="3" t="s">
        <v>9</v>
      </c>
      <c r="B13" s="8">
        <v>6238.06</v>
      </c>
      <c r="C13" s="8">
        <v>652.82000000000005</v>
      </c>
      <c r="D13" s="8">
        <f t="shared" si="0"/>
        <v>6890.88</v>
      </c>
      <c r="E13" s="8">
        <f>SUM('2024'!D14:D21)+SUM(D10:D13)</f>
        <v>114301.18000000001</v>
      </c>
    </row>
    <row r="14" spans="1:12" ht="15.75" x14ac:dyDescent="0.25">
      <c r="A14" s="3" t="s">
        <v>68</v>
      </c>
      <c r="B14" s="8">
        <v>33537.57</v>
      </c>
      <c r="C14" s="8">
        <v>708.55</v>
      </c>
      <c r="D14" s="8">
        <f t="shared" si="0"/>
        <v>34246.120000000003</v>
      </c>
      <c r="E14" s="8">
        <f>SUM('2024'!D15:D21)+SUM(D10:D14)</f>
        <v>141111.28999999998</v>
      </c>
    </row>
    <row r="15" spans="1:12" ht="15.75" x14ac:dyDescent="0.25">
      <c r="A15" s="3" t="s">
        <v>11</v>
      </c>
      <c r="B15" s="8">
        <v>0</v>
      </c>
      <c r="C15" s="8">
        <v>658.89</v>
      </c>
      <c r="D15" s="8">
        <f t="shared" si="0"/>
        <v>658.89</v>
      </c>
      <c r="E15" s="8">
        <f>SUM('2024'!D16:D21)+SUM(D10:D15)</f>
        <v>131904.21</v>
      </c>
    </row>
    <row r="16" spans="1:12" ht="15.75" x14ac:dyDescent="0.25">
      <c r="A16" s="3" t="s">
        <v>12</v>
      </c>
      <c r="B16" s="8">
        <v>0</v>
      </c>
      <c r="C16" s="8">
        <v>459.58</v>
      </c>
      <c r="D16" s="8">
        <f t="shared" si="0"/>
        <v>459.58</v>
      </c>
      <c r="E16" s="8">
        <f>SUM('2024'!D17:D21)+SUM(D10:D16)</f>
        <v>122644.81999999999</v>
      </c>
    </row>
    <row r="17" spans="1:5" ht="15.75" x14ac:dyDescent="0.25">
      <c r="A17" s="3" t="s">
        <v>13</v>
      </c>
      <c r="B17" s="8">
        <v>0</v>
      </c>
      <c r="C17" s="8">
        <v>423.53</v>
      </c>
      <c r="D17" s="8">
        <f t="shared" si="0"/>
        <v>423.53</v>
      </c>
      <c r="E17" s="8">
        <f>SUM('2024'!D18:D21)+SUM(D10:D17)</f>
        <v>109798.66999999998</v>
      </c>
    </row>
    <row r="18" spans="1:5" ht="15.75" x14ac:dyDescent="0.25">
      <c r="A18" s="3" t="s">
        <v>14</v>
      </c>
      <c r="B18" s="8">
        <v>0</v>
      </c>
      <c r="C18" s="8">
        <v>703.75</v>
      </c>
      <c r="D18" s="8">
        <f t="shared" si="0"/>
        <v>703.75</v>
      </c>
      <c r="E18" s="8">
        <f>SUM('2024'!D19:D21)+SUM(D10:D18)</f>
        <v>103488.19999999998</v>
      </c>
    </row>
    <row r="19" spans="1:5" ht="15.75" x14ac:dyDescent="0.25">
      <c r="A19" s="3" t="s">
        <v>15</v>
      </c>
      <c r="B19" s="8">
        <v>0</v>
      </c>
      <c r="C19" s="8">
        <v>743.51</v>
      </c>
      <c r="D19" s="8">
        <f t="shared" si="0"/>
        <v>743.51</v>
      </c>
      <c r="E19" s="8">
        <f>SUM('2024'!D20:D21)+SUM(D10:D19)</f>
        <v>98605.989999999991</v>
      </c>
    </row>
    <row r="20" spans="1:5" ht="15.75" x14ac:dyDescent="0.25">
      <c r="A20" s="3" t="s">
        <v>16</v>
      </c>
      <c r="B20" s="8">
        <v>0</v>
      </c>
      <c r="C20" s="8">
        <v>490.68</v>
      </c>
      <c r="D20" s="8">
        <f t="shared" si="0"/>
        <v>490.68</v>
      </c>
      <c r="E20" s="8">
        <f>SUM('2024'!D21:D21)+SUM(D10:D20)</f>
        <v>90049.049999999974</v>
      </c>
    </row>
    <row r="21" spans="1:5" ht="15.75" x14ac:dyDescent="0.25">
      <c r="A21" s="3" t="s">
        <v>17</v>
      </c>
      <c r="B21" s="8">
        <v>0</v>
      </c>
      <c r="C21" s="8">
        <v>444.38</v>
      </c>
      <c r="D21" s="8">
        <f t="shared" si="0"/>
        <v>444.38</v>
      </c>
      <c r="E21" s="8">
        <f>SUM(D10:D20)+D21</f>
        <v>78700.39999999998</v>
      </c>
    </row>
    <row r="22" spans="1:5" ht="21" x14ac:dyDescent="0.3">
      <c r="A22" s="4" t="s">
        <v>5</v>
      </c>
      <c r="B22" s="5">
        <f>SUM(B10:B21)</f>
        <v>72241.570000000007</v>
      </c>
      <c r="C22" s="5">
        <f>SUM(C10:C21)</f>
        <v>6458.8300000000008</v>
      </c>
      <c r="D22" s="5">
        <f>SUM(D10:D21)</f>
        <v>78700.39999999998</v>
      </c>
      <c r="E22" s="7"/>
    </row>
    <row r="23" spans="1:5" x14ac:dyDescent="0.25">
      <c r="A23" s="32" t="s">
        <v>69</v>
      </c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4079.76</v>
      </c>
      <c r="C29" s="8">
        <v>2149.7800000000002</v>
      </c>
      <c r="D29" s="8">
        <f t="shared" ref="D29:D40" si="1">SUM(B29:C29)</f>
        <v>6229.5400000000009</v>
      </c>
      <c r="E29" s="8">
        <f>SUM('2024'!D30:D40)+'2025'!D29</f>
        <v>73809.81</v>
      </c>
    </row>
    <row r="30" spans="1:5" ht="15.75" x14ac:dyDescent="0.25">
      <c r="A30" s="3" t="s">
        <v>7</v>
      </c>
      <c r="B30" s="8">
        <v>1930.42</v>
      </c>
      <c r="C30" s="8">
        <v>2431.4299999999998</v>
      </c>
      <c r="D30" s="8">
        <f t="shared" si="1"/>
        <v>4361.8500000000004</v>
      </c>
      <c r="E30" s="8">
        <f>SUM('2024'!D31:D40)+SUM(D29:D30)</f>
        <v>72741.570000000007</v>
      </c>
    </row>
    <row r="31" spans="1:5" ht="15.75" x14ac:dyDescent="0.25">
      <c r="A31" s="3" t="s">
        <v>8</v>
      </c>
      <c r="B31" s="8">
        <v>2189.11</v>
      </c>
      <c r="C31" s="8">
        <v>2557.75</v>
      </c>
      <c r="D31" s="8">
        <f t="shared" si="1"/>
        <v>4746.8600000000006</v>
      </c>
      <c r="E31" s="8">
        <f>SUM('2024'!D32:D40)+SUM(D29:D31)</f>
        <v>70659.25</v>
      </c>
    </row>
    <row r="32" spans="1:5" ht="15.75" x14ac:dyDescent="0.25">
      <c r="A32" s="3" t="s">
        <v>9</v>
      </c>
      <c r="B32" s="8">
        <v>2211.29</v>
      </c>
      <c r="C32" s="8">
        <v>2873.13</v>
      </c>
      <c r="D32" s="8">
        <f t="shared" si="1"/>
        <v>5084.42</v>
      </c>
      <c r="E32" s="8">
        <f>SUM('2024'!D33:D40)+SUM(D29:D32)</f>
        <v>69953.48000000001</v>
      </c>
    </row>
    <row r="33" spans="1:5" ht="15.75" x14ac:dyDescent="0.25">
      <c r="A33" s="3" t="s">
        <v>10</v>
      </c>
      <c r="B33" s="8">
        <v>3562.11</v>
      </c>
      <c r="C33" s="8">
        <v>3135.09</v>
      </c>
      <c r="D33" s="8">
        <f t="shared" si="1"/>
        <v>6697.2000000000007</v>
      </c>
      <c r="E33" s="8">
        <f>SUM('2024'!D34:D40)+SUM(D29:D33)</f>
        <v>71104.350000000006</v>
      </c>
    </row>
    <row r="34" spans="1:5" ht="15.75" x14ac:dyDescent="0.25">
      <c r="A34" s="3" t="s">
        <v>11</v>
      </c>
      <c r="B34" s="8">
        <v>4787.16</v>
      </c>
      <c r="C34" s="8">
        <v>3063.98</v>
      </c>
      <c r="D34" s="8">
        <f t="shared" si="1"/>
        <v>7851.1399999999994</v>
      </c>
      <c r="E34" s="8">
        <f>SUM('2024'!D35:D40)+SUM(D29:D34)</f>
        <v>72937.81</v>
      </c>
    </row>
    <row r="35" spans="1:5" ht="15.75" x14ac:dyDescent="0.25">
      <c r="A35" s="3" t="s">
        <v>12</v>
      </c>
      <c r="B35" s="8">
        <v>30.19</v>
      </c>
      <c r="C35" s="8">
        <v>3347.99</v>
      </c>
      <c r="D35" s="8">
        <f t="shared" si="1"/>
        <v>3378.18</v>
      </c>
      <c r="E35" s="8">
        <f>SUM('2024'!D36:D40)+SUM(D29:D35)</f>
        <v>69236.66</v>
      </c>
    </row>
    <row r="36" spans="1:5" ht="15.75" x14ac:dyDescent="0.25">
      <c r="A36" s="3" t="s">
        <v>13</v>
      </c>
      <c r="B36" s="8">
        <v>0</v>
      </c>
      <c r="C36" s="8">
        <v>629.79999999999995</v>
      </c>
      <c r="D36" s="8">
        <f t="shared" si="1"/>
        <v>629.79999999999995</v>
      </c>
      <c r="E36" s="8">
        <f>SUM('2024'!D37:D40)+SUM(D29:D36)</f>
        <v>63163.23</v>
      </c>
    </row>
    <row r="37" spans="1:5" ht="15.75" x14ac:dyDescent="0.25">
      <c r="A37" s="3" t="s">
        <v>14</v>
      </c>
      <c r="B37" s="8">
        <v>2.86</v>
      </c>
      <c r="C37" s="8">
        <v>393.74</v>
      </c>
      <c r="D37" s="8">
        <f t="shared" si="1"/>
        <v>396.6</v>
      </c>
      <c r="E37" s="8">
        <f>SUM('2024'!D38:D40)+SUM(D29:D37)</f>
        <v>57244.72</v>
      </c>
    </row>
    <row r="38" spans="1:5" ht="15.75" x14ac:dyDescent="0.25">
      <c r="A38" s="3" t="s">
        <v>15</v>
      </c>
      <c r="B38" s="8">
        <v>9.65</v>
      </c>
      <c r="C38" s="8">
        <v>415.55</v>
      </c>
      <c r="D38" s="8">
        <f t="shared" si="1"/>
        <v>425.2</v>
      </c>
      <c r="E38" s="8">
        <f>SUM('2024'!D39:D40)+SUM(D29:D38)</f>
        <v>51810.09</v>
      </c>
    </row>
    <row r="39" spans="1:5" ht="15.75" x14ac:dyDescent="0.25">
      <c r="A39" s="3" t="s">
        <v>16</v>
      </c>
      <c r="B39" s="8">
        <v>25.84</v>
      </c>
      <c r="C39" s="8">
        <v>364.61</v>
      </c>
      <c r="D39" s="8">
        <f t="shared" si="1"/>
        <v>390.45</v>
      </c>
      <c r="E39" s="8">
        <f>SUM('2024'!D40:D40)+SUM(D29:D39)</f>
        <v>46480.39</v>
      </c>
    </row>
    <row r="40" spans="1:5" ht="15.75" x14ac:dyDescent="0.25">
      <c r="A40" s="3" t="s">
        <v>17</v>
      </c>
      <c r="B40" s="8">
        <v>0</v>
      </c>
      <c r="C40" s="8">
        <v>404.44</v>
      </c>
      <c r="D40" s="8">
        <f t="shared" si="1"/>
        <v>404.44</v>
      </c>
      <c r="E40" s="8">
        <f>SUM(D29:D40)</f>
        <v>40595.68</v>
      </c>
    </row>
    <row r="41" spans="1:5" ht="21" x14ac:dyDescent="0.3">
      <c r="A41" s="4" t="s">
        <v>5</v>
      </c>
      <c r="B41" s="5">
        <f>SUM(B29:B40)</f>
        <v>18828.390000000003</v>
      </c>
      <c r="C41" s="5">
        <f t="shared" ref="C41:D41" si="2">SUM(C29:C40)</f>
        <v>21767.29</v>
      </c>
      <c r="D41" s="5">
        <f t="shared" si="2"/>
        <v>40595.68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1027.53</v>
      </c>
      <c r="D48" s="8">
        <f t="shared" ref="D48:D59" si="3">SUM(B48:C48)</f>
        <v>1027.53</v>
      </c>
      <c r="E48" s="8">
        <f>D48+SUM('[2]2023'!D49:D59)</f>
        <v>10785.390000000001</v>
      </c>
    </row>
    <row r="49" spans="1:5" ht="15.75" x14ac:dyDescent="0.25">
      <c r="A49" s="3" t="s">
        <v>7</v>
      </c>
      <c r="B49" s="8">
        <v>0</v>
      </c>
      <c r="C49" s="8">
        <v>1011.36</v>
      </c>
      <c r="D49" s="8">
        <f t="shared" si="3"/>
        <v>1011.36</v>
      </c>
      <c r="E49" s="8">
        <f>D49+SUM('[2]2023'!D50:D59)+SUM(D48)</f>
        <v>11035.290000000003</v>
      </c>
    </row>
    <row r="50" spans="1:5" ht="15.75" x14ac:dyDescent="0.25">
      <c r="A50" s="3" t="s">
        <v>8</v>
      </c>
      <c r="B50" s="8">
        <v>0</v>
      </c>
      <c r="C50" s="8">
        <v>996.66</v>
      </c>
      <c r="D50" s="8">
        <f t="shared" si="3"/>
        <v>996.66</v>
      </c>
      <c r="E50" s="8">
        <f>D50+SUM('[2]2023'!D51:D59)+SUM(D48:D49)</f>
        <v>11048.52</v>
      </c>
    </row>
    <row r="51" spans="1:5" ht="15.75" x14ac:dyDescent="0.25">
      <c r="A51" s="3" t="s">
        <v>9</v>
      </c>
      <c r="B51" s="8">
        <v>0</v>
      </c>
      <c r="C51" s="8">
        <v>1103.97</v>
      </c>
      <c r="D51" s="8">
        <f t="shared" si="3"/>
        <v>1103.97</v>
      </c>
      <c r="E51" s="8">
        <f>D51+SUM('[2]2023'!D52:D59)+SUM(D48:D50)</f>
        <v>11374.859999999999</v>
      </c>
    </row>
    <row r="52" spans="1:5" ht="15.75" x14ac:dyDescent="0.25">
      <c r="A52" s="3" t="s">
        <v>10</v>
      </c>
      <c r="B52" s="8">
        <v>0</v>
      </c>
      <c r="C52" s="8">
        <v>862.24</v>
      </c>
      <c r="D52" s="8">
        <f t="shared" si="3"/>
        <v>862.24</v>
      </c>
      <c r="E52" s="8">
        <f>D52+SUM('[2]2023'!D53:D59)+SUM(D48:D51)</f>
        <v>11278.66</v>
      </c>
    </row>
    <row r="53" spans="1:5" ht="15.75" x14ac:dyDescent="0.25">
      <c r="A53" s="3" t="s">
        <v>11</v>
      </c>
      <c r="B53" s="8">
        <v>0</v>
      </c>
      <c r="C53" s="8">
        <v>1203.95</v>
      </c>
      <c r="D53" s="8">
        <f t="shared" si="3"/>
        <v>1203.95</v>
      </c>
      <c r="E53" s="8">
        <f>D53+SUM('[2]2023'!D54:D59)+SUM(D48:D52)</f>
        <v>11557.98</v>
      </c>
    </row>
    <row r="54" spans="1:5" ht="15.75" x14ac:dyDescent="0.25">
      <c r="A54" s="3" t="s">
        <v>12</v>
      </c>
      <c r="B54" s="8">
        <v>37729.040000000001</v>
      </c>
      <c r="C54" s="8">
        <v>1369.22</v>
      </c>
      <c r="D54" s="8">
        <f t="shared" si="3"/>
        <v>39098.26</v>
      </c>
      <c r="E54" s="8">
        <f>D54+SUM('[2]2023'!D55:D59)+SUM(D48:D53)</f>
        <v>49721.32</v>
      </c>
    </row>
    <row r="55" spans="1:5" ht="15.75" x14ac:dyDescent="0.25">
      <c r="A55" s="3" t="s">
        <v>13</v>
      </c>
      <c r="B55" s="8">
        <v>0</v>
      </c>
      <c r="C55" s="8">
        <v>1262.18</v>
      </c>
      <c r="D55" s="8">
        <f t="shared" si="3"/>
        <v>1262.18</v>
      </c>
      <c r="E55" s="8">
        <f>D55+SUM('[2]2023'!D56:D59)+SUM(D48:D54)</f>
        <v>49980.959999999999</v>
      </c>
    </row>
    <row r="56" spans="1:5" ht="15.75" x14ac:dyDescent="0.25">
      <c r="A56" s="3" t="s">
        <v>14</v>
      </c>
      <c r="B56" s="8">
        <v>0</v>
      </c>
      <c r="C56" s="8">
        <v>1338</v>
      </c>
      <c r="D56" s="8">
        <f t="shared" si="3"/>
        <v>1338</v>
      </c>
      <c r="E56" s="8">
        <f>D56+SUM('[2]2023'!D57:D59)+SUM(D48:D55)</f>
        <v>50451.66</v>
      </c>
    </row>
    <row r="57" spans="1:5" ht="15.75" x14ac:dyDescent="0.25">
      <c r="A57" s="3" t="s">
        <v>15</v>
      </c>
      <c r="B57" s="8">
        <v>0</v>
      </c>
      <c r="C57" s="8">
        <v>1416.05</v>
      </c>
      <c r="D57" s="8">
        <f t="shared" si="3"/>
        <v>1416.05</v>
      </c>
      <c r="E57" s="8">
        <f>D57+SUM('[2]2023'!D58:D59)+SUM(D48:D56)</f>
        <v>50972.480000000003</v>
      </c>
    </row>
    <row r="58" spans="1:5" ht="15.75" x14ac:dyDescent="0.25">
      <c r="A58" s="3" t="s">
        <v>16</v>
      </c>
      <c r="B58" s="8">
        <v>0</v>
      </c>
      <c r="C58" s="8">
        <v>1184.1300000000001</v>
      </c>
      <c r="D58" s="8">
        <f t="shared" si="3"/>
        <v>1184.1300000000001</v>
      </c>
      <c r="E58" s="8">
        <f>D58+SUM('[2]2023'!D59:D59)+SUM(D48:D57)</f>
        <v>51324.590000000004</v>
      </c>
    </row>
    <row r="59" spans="1:5" ht="15.75" x14ac:dyDescent="0.25">
      <c r="A59" s="3" t="s">
        <v>17</v>
      </c>
      <c r="B59" s="8">
        <v>0</v>
      </c>
      <c r="C59" s="8">
        <v>1382.6</v>
      </c>
      <c r="D59" s="8">
        <f t="shared" si="3"/>
        <v>1382.6</v>
      </c>
      <c r="E59" s="8">
        <f>SUM(D48:D59)</f>
        <v>51886.93</v>
      </c>
    </row>
    <row r="60" spans="1:5" ht="21" x14ac:dyDescent="0.3">
      <c r="A60" s="4" t="s">
        <v>5</v>
      </c>
      <c r="B60" s="5">
        <f>SUM(B48:B59)</f>
        <v>37729.040000000001</v>
      </c>
      <c r="C60" s="5">
        <f t="shared" ref="C60:D60" si="4">SUM(C48:C59)</f>
        <v>14157.889999999998</v>
      </c>
      <c r="D60" s="5">
        <f t="shared" si="4"/>
        <v>51886.93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75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0</v>
      </c>
      <c r="D68" s="39">
        <f>SUM(B68:C68)</f>
        <v>0</v>
      </c>
      <c r="E68" s="8">
        <f>D68</f>
        <v>0</v>
      </c>
    </row>
    <row r="69" spans="1:5" ht="15.75" x14ac:dyDescent="0.25">
      <c r="A69" s="3" t="s">
        <v>7</v>
      </c>
      <c r="B69" s="39">
        <v>0</v>
      </c>
      <c r="C69" s="39">
        <v>0</v>
      </c>
      <c r="D69" s="39">
        <f t="shared" ref="D69:D79" si="5">SUM(B69:C69)</f>
        <v>0</v>
      </c>
      <c r="E69" s="8">
        <f>SUM(D68)</f>
        <v>0</v>
      </c>
    </row>
    <row r="70" spans="1:5" ht="15.75" x14ac:dyDescent="0.25">
      <c r="A70" s="3" t="s">
        <v>8</v>
      </c>
      <c r="B70" s="39">
        <v>0</v>
      </c>
      <c r="C70" s="39">
        <v>0</v>
      </c>
      <c r="D70" s="39">
        <f t="shared" si="5"/>
        <v>0</v>
      </c>
      <c r="E70" s="8">
        <f>SUM(D68:D70)</f>
        <v>0</v>
      </c>
    </row>
    <row r="71" spans="1:5" ht="15.75" x14ac:dyDescent="0.25">
      <c r="A71" s="3" t="s">
        <v>9</v>
      </c>
      <c r="B71" s="39">
        <v>0</v>
      </c>
      <c r="C71" s="39">
        <v>0</v>
      </c>
      <c r="D71" s="39">
        <f t="shared" si="5"/>
        <v>0</v>
      </c>
      <c r="E71" s="8">
        <f>SUM(D68:D71)</f>
        <v>0</v>
      </c>
    </row>
    <row r="72" spans="1:5" ht="15.75" x14ac:dyDescent="0.25">
      <c r="A72" s="3" t="s">
        <v>73</v>
      </c>
      <c r="B72" s="39">
        <v>0</v>
      </c>
      <c r="C72" s="39">
        <v>0</v>
      </c>
      <c r="D72" s="39">
        <f t="shared" si="5"/>
        <v>0</v>
      </c>
      <c r="E72" s="8">
        <f>SUM(D68:D72)</f>
        <v>0</v>
      </c>
    </row>
    <row r="73" spans="1:5" ht="15.75" x14ac:dyDescent="0.25">
      <c r="A73" s="3" t="s">
        <v>76</v>
      </c>
      <c r="B73" s="39">
        <v>63145.16</v>
      </c>
      <c r="C73" s="39">
        <v>0</v>
      </c>
      <c r="D73" s="39">
        <f t="shared" si="5"/>
        <v>63145.16</v>
      </c>
      <c r="E73" s="8">
        <f>SUM(D68:D73)</f>
        <v>63145.16</v>
      </c>
    </row>
    <row r="74" spans="1:5" ht="15.75" x14ac:dyDescent="0.25">
      <c r="A74" s="3" t="s">
        <v>12</v>
      </c>
      <c r="B74" s="39">
        <v>4506.8999999999996</v>
      </c>
      <c r="C74" s="39">
        <v>0</v>
      </c>
      <c r="D74" s="39">
        <f t="shared" si="5"/>
        <v>4506.8999999999996</v>
      </c>
      <c r="E74" s="8">
        <f>SUM(D68:D74)</f>
        <v>67652.06</v>
      </c>
    </row>
    <row r="75" spans="1:5" ht="15.75" x14ac:dyDescent="0.25">
      <c r="A75" s="3" t="s">
        <v>13</v>
      </c>
      <c r="B75" s="39">
        <v>16060.24</v>
      </c>
      <c r="C75" s="39">
        <v>0</v>
      </c>
      <c r="D75" s="39">
        <f t="shared" si="5"/>
        <v>16060.24</v>
      </c>
      <c r="E75" s="8">
        <f>SUM(D68:D75)</f>
        <v>83712.3</v>
      </c>
    </row>
    <row r="76" spans="1:5" ht="15.75" x14ac:dyDescent="0.25">
      <c r="A76" s="3" t="s">
        <v>14</v>
      </c>
      <c r="B76" s="39">
        <v>9261.56</v>
      </c>
      <c r="C76" s="39">
        <v>510.61</v>
      </c>
      <c r="D76" s="39">
        <f t="shared" si="5"/>
        <v>9772.17</v>
      </c>
      <c r="E76" s="8">
        <f>SUM(D68:D76)</f>
        <v>93484.47</v>
      </c>
    </row>
    <row r="77" spans="1:5" ht="15.75" x14ac:dyDescent="0.25">
      <c r="A77" s="3" t="s">
        <v>15</v>
      </c>
      <c r="B77" s="39">
        <v>14503.86</v>
      </c>
      <c r="C77" s="39">
        <v>499.67</v>
      </c>
      <c r="D77" s="39">
        <f t="shared" si="5"/>
        <v>15003.53</v>
      </c>
      <c r="E77" s="8">
        <f>SUM(D68:D77)</f>
        <v>108488</v>
      </c>
    </row>
    <row r="78" spans="1:5" ht="15.75" x14ac:dyDescent="0.25">
      <c r="A78" s="3" t="s">
        <v>16</v>
      </c>
      <c r="B78" s="39">
        <v>8499.15</v>
      </c>
      <c r="C78" s="39">
        <v>438.27</v>
      </c>
      <c r="D78" s="39">
        <f t="shared" si="5"/>
        <v>8937.42</v>
      </c>
      <c r="E78" s="8">
        <f>SUM(D68:D78)</f>
        <v>117425.42</v>
      </c>
    </row>
    <row r="79" spans="1:5" ht="15.75" x14ac:dyDescent="0.25">
      <c r="A79" s="3" t="s">
        <v>17</v>
      </c>
      <c r="B79" s="39">
        <v>0</v>
      </c>
      <c r="C79" s="39">
        <v>348.21</v>
      </c>
      <c r="D79" s="39">
        <f t="shared" si="5"/>
        <v>348.21</v>
      </c>
      <c r="E79" s="8">
        <f>SUM(D68:D79)</f>
        <v>117773.63</v>
      </c>
    </row>
    <row r="80" spans="1:5" ht="21" x14ac:dyDescent="0.3">
      <c r="A80" s="4" t="s">
        <v>5</v>
      </c>
      <c r="B80" s="5">
        <f>SUM(B68:B79)</f>
        <v>115976.87</v>
      </c>
      <c r="C80" s="5">
        <f>SUM(C68:C79)</f>
        <v>1796.76</v>
      </c>
      <c r="D80" s="5">
        <f>SUM(D68:D79)</f>
        <v>117773.63</v>
      </c>
      <c r="E80" s="7"/>
    </row>
    <row r="81" spans="1:5" s="44" customFormat="1" x14ac:dyDescent="0.25">
      <c r="A81" s="44" t="s">
        <v>77</v>
      </c>
    </row>
    <row r="82" spans="1:5" ht="21" x14ac:dyDescent="0.3">
      <c r="A82" s="36"/>
      <c r="B82" s="37"/>
      <c r="C82" s="37"/>
      <c r="D82" s="37"/>
      <c r="E82" s="38"/>
    </row>
    <row r="83" spans="1:5" x14ac:dyDescent="0.25">
      <c r="A83" s="47" t="s">
        <v>74</v>
      </c>
      <c r="B83" s="48"/>
      <c r="C83" s="48"/>
      <c r="D83" s="48"/>
      <c r="E83" s="48"/>
    </row>
    <row r="84" spans="1:5" x14ac:dyDescent="0.25">
      <c r="A84" s="47"/>
      <c r="B84" s="48"/>
      <c r="C84" s="48"/>
      <c r="D84" s="48"/>
      <c r="E84" s="48"/>
    </row>
    <row r="85" spans="1:5" ht="15.75" x14ac:dyDescent="0.25">
      <c r="A85" s="2" t="s">
        <v>2</v>
      </c>
      <c r="B85" s="2" t="s">
        <v>3</v>
      </c>
      <c r="C85" s="2" t="s">
        <v>4</v>
      </c>
      <c r="D85" s="2" t="s">
        <v>5</v>
      </c>
      <c r="E85" s="6" t="s">
        <v>22</v>
      </c>
    </row>
    <row r="86" spans="1:5" ht="15.75" x14ac:dyDescent="0.25">
      <c r="A86" s="3" t="s">
        <v>6</v>
      </c>
      <c r="B86" s="40">
        <v>0</v>
      </c>
      <c r="C86" s="8">
        <v>0</v>
      </c>
      <c r="D86" s="8">
        <f>SUM(B86:C86)</f>
        <v>0</v>
      </c>
      <c r="E86" s="8">
        <f>SUM(D86)</f>
        <v>0</v>
      </c>
    </row>
    <row r="87" spans="1:5" ht="15.75" x14ac:dyDescent="0.25">
      <c r="A87" s="3" t="s">
        <v>7</v>
      </c>
      <c r="B87" s="40">
        <v>0</v>
      </c>
      <c r="C87" s="8">
        <v>0</v>
      </c>
      <c r="D87" s="8">
        <f t="shared" ref="D87:D97" si="6">SUM(B87:C87)</f>
        <v>0</v>
      </c>
      <c r="E87" s="8">
        <f>SUM(D86:D87)</f>
        <v>0</v>
      </c>
    </row>
    <row r="88" spans="1:5" ht="15.75" x14ac:dyDescent="0.25">
      <c r="A88" s="3" t="s">
        <v>8</v>
      </c>
      <c r="B88" s="40">
        <v>0</v>
      </c>
      <c r="C88" s="8">
        <v>0</v>
      </c>
      <c r="D88" s="8">
        <f t="shared" si="6"/>
        <v>0</v>
      </c>
      <c r="E88" s="8">
        <f>SUM(D86:D88)</f>
        <v>0</v>
      </c>
    </row>
    <row r="89" spans="1:5" ht="15.75" x14ac:dyDescent="0.25">
      <c r="A89" s="3" t="s">
        <v>9</v>
      </c>
      <c r="B89" s="40">
        <v>0</v>
      </c>
      <c r="C89" s="8">
        <v>0</v>
      </c>
      <c r="D89" s="8">
        <f t="shared" si="6"/>
        <v>0</v>
      </c>
      <c r="E89" s="8">
        <f>SUM(D86:D89)</f>
        <v>0</v>
      </c>
    </row>
    <row r="90" spans="1:5" ht="15.75" x14ac:dyDescent="0.25">
      <c r="A90" s="3" t="s">
        <v>73</v>
      </c>
      <c r="B90" s="40">
        <v>0</v>
      </c>
      <c r="C90" s="8">
        <v>0</v>
      </c>
      <c r="D90" s="8">
        <f t="shared" si="6"/>
        <v>0</v>
      </c>
      <c r="E90" s="8">
        <f>SUM(D86:D90)</f>
        <v>0</v>
      </c>
    </row>
    <row r="91" spans="1:5" ht="15.75" x14ac:dyDescent="0.25">
      <c r="A91" s="3" t="s">
        <v>76</v>
      </c>
      <c r="B91" s="8">
        <v>31588.44</v>
      </c>
      <c r="C91" s="8">
        <v>0</v>
      </c>
      <c r="D91" s="8">
        <f t="shared" si="6"/>
        <v>31588.44</v>
      </c>
      <c r="E91" s="8">
        <f>SUM(D86:D91)</f>
        <v>31588.44</v>
      </c>
    </row>
    <row r="92" spans="1:5" ht="15.75" x14ac:dyDescent="0.25">
      <c r="A92" s="3" t="s">
        <v>12</v>
      </c>
      <c r="B92" s="8">
        <v>1752.4</v>
      </c>
      <c r="C92" s="8">
        <v>0</v>
      </c>
      <c r="D92" s="8">
        <f t="shared" si="6"/>
        <v>1752.4</v>
      </c>
      <c r="E92" s="8">
        <f>SUM(D86:D92)</f>
        <v>33340.839999999997</v>
      </c>
    </row>
    <row r="93" spans="1:5" ht="15.75" x14ac:dyDescent="0.25">
      <c r="A93" s="3" t="s">
        <v>83</v>
      </c>
      <c r="B93" s="8">
        <v>306631.65000000002</v>
      </c>
      <c r="C93" s="8">
        <v>0</v>
      </c>
      <c r="D93" s="8">
        <f t="shared" si="6"/>
        <v>306631.65000000002</v>
      </c>
      <c r="E93" s="8">
        <f>SUM(D86:D93)</f>
        <v>339972.49</v>
      </c>
    </row>
    <row r="94" spans="1:5" ht="15.75" x14ac:dyDescent="0.25">
      <c r="A94" s="3" t="s">
        <v>14</v>
      </c>
      <c r="B94" s="8">
        <v>2485.96</v>
      </c>
      <c r="C94" s="8">
        <v>2825.72</v>
      </c>
      <c r="D94" s="8">
        <f t="shared" si="6"/>
        <v>5311.68</v>
      </c>
      <c r="E94" s="8">
        <f>SUM(D86:D94)</f>
        <v>345284.17</v>
      </c>
    </row>
    <row r="95" spans="1:5" ht="15.75" x14ac:dyDescent="0.25">
      <c r="A95" s="3" t="s">
        <v>15</v>
      </c>
      <c r="B95" s="8">
        <v>1031.08</v>
      </c>
      <c r="C95" s="8">
        <v>2982.15</v>
      </c>
      <c r="D95" s="8">
        <f t="shared" si="6"/>
        <v>4013.23</v>
      </c>
      <c r="E95" s="8">
        <f>SUM(D86:D95)</f>
        <v>349297.39999999997</v>
      </c>
    </row>
    <row r="96" spans="1:5" ht="15.75" x14ac:dyDescent="0.25">
      <c r="A96" s="3" t="s">
        <v>16</v>
      </c>
      <c r="B96" s="8">
        <v>1096.29</v>
      </c>
      <c r="C96" s="8">
        <v>2616.63</v>
      </c>
      <c r="D96" s="8">
        <f t="shared" si="6"/>
        <v>3712.92</v>
      </c>
      <c r="E96" s="8">
        <f>SUM(D86:D96)</f>
        <v>353010.31999999995</v>
      </c>
    </row>
    <row r="97" spans="1:5" ht="15.75" x14ac:dyDescent="0.25">
      <c r="A97" s="3" t="s">
        <v>17</v>
      </c>
      <c r="B97" s="8">
        <v>6126.95</v>
      </c>
      <c r="C97" s="8">
        <v>2902.51</v>
      </c>
      <c r="D97" s="8">
        <f t="shared" si="6"/>
        <v>9029.4599999999991</v>
      </c>
      <c r="E97" s="8">
        <f>SUM(D86:D97)</f>
        <v>362039.77999999997</v>
      </c>
    </row>
    <row r="98" spans="1:5" ht="21" x14ac:dyDescent="0.3">
      <c r="A98" s="4" t="s">
        <v>5</v>
      </c>
      <c r="B98" s="5">
        <f>SUM(B87:B97)</f>
        <v>350712.77</v>
      </c>
      <c r="C98" s="5">
        <f>SUM(C86:C97)</f>
        <v>11327.01</v>
      </c>
      <c r="D98" s="5">
        <f>SUM(D86:D97)</f>
        <v>362039.77999999997</v>
      </c>
      <c r="E98" s="7"/>
    </row>
    <row r="99" spans="1:5" s="43" customFormat="1" x14ac:dyDescent="0.25">
      <c r="A99" s="45" t="s">
        <v>78</v>
      </c>
      <c r="B99" s="41"/>
      <c r="C99" s="41"/>
      <c r="D99" s="41"/>
      <c r="E99" s="42"/>
    </row>
    <row r="100" spans="1:5" s="43" customFormat="1" x14ac:dyDescent="0.25">
      <c r="A100" s="45" t="s">
        <v>82</v>
      </c>
      <c r="B100" s="41"/>
      <c r="C100" s="41"/>
      <c r="D100" s="41"/>
      <c r="E100" s="42"/>
    </row>
    <row r="101" spans="1:5" s="43" customFormat="1" x14ac:dyDescent="0.25">
      <c r="A101" s="46"/>
      <c r="B101" s="41"/>
      <c r="C101" s="41"/>
      <c r="D101" s="41"/>
      <c r="E101" s="42"/>
    </row>
    <row r="102" spans="1:5" x14ac:dyDescent="0.25">
      <c r="A102" s="47" t="s">
        <v>81</v>
      </c>
      <c r="B102" s="48"/>
      <c r="C102" s="48"/>
      <c r="D102" s="48"/>
      <c r="E102" s="48"/>
    </row>
    <row r="103" spans="1:5" x14ac:dyDescent="0.25">
      <c r="A103" s="47"/>
      <c r="B103" s="48"/>
      <c r="C103" s="48"/>
      <c r="D103" s="48"/>
      <c r="E103" s="48"/>
    </row>
    <row r="104" spans="1:5" ht="15.75" x14ac:dyDescent="0.25">
      <c r="A104" s="2" t="s">
        <v>2</v>
      </c>
      <c r="B104" s="2" t="s">
        <v>3</v>
      </c>
      <c r="C104" s="2" t="s">
        <v>4</v>
      </c>
      <c r="D104" s="2" t="s">
        <v>5</v>
      </c>
      <c r="E104" s="6" t="s">
        <v>22</v>
      </c>
    </row>
    <row r="105" spans="1:5" ht="15.75" x14ac:dyDescent="0.25">
      <c r="A105" s="3" t="s">
        <v>6</v>
      </c>
      <c r="B105" s="39">
        <v>0</v>
      </c>
      <c r="C105" s="39">
        <v>0</v>
      </c>
      <c r="D105" s="39">
        <f>SUM(B105:C105)</f>
        <v>0</v>
      </c>
      <c r="E105" s="8">
        <f>D105</f>
        <v>0</v>
      </c>
    </row>
    <row r="106" spans="1:5" ht="15.75" x14ac:dyDescent="0.25">
      <c r="A106" s="3" t="s">
        <v>7</v>
      </c>
      <c r="B106" s="39">
        <v>0</v>
      </c>
      <c r="C106" s="39">
        <v>0</v>
      </c>
      <c r="D106" s="39">
        <f t="shared" ref="D106:D116" si="7">SUM(B106:C106)</f>
        <v>0</v>
      </c>
      <c r="E106" s="8">
        <f>SUM(D105)</f>
        <v>0</v>
      </c>
    </row>
    <row r="107" spans="1:5" ht="15.75" x14ac:dyDescent="0.25">
      <c r="A107" s="3" t="s">
        <v>8</v>
      </c>
      <c r="B107" s="39">
        <v>0</v>
      </c>
      <c r="C107" s="39">
        <v>0</v>
      </c>
      <c r="D107" s="39">
        <f t="shared" si="7"/>
        <v>0</v>
      </c>
      <c r="E107" s="8">
        <f>SUM(D105:D107)</f>
        <v>0</v>
      </c>
    </row>
    <row r="108" spans="1:5" ht="15.75" x14ac:dyDescent="0.25">
      <c r="A108" s="3" t="s">
        <v>9</v>
      </c>
      <c r="B108" s="39">
        <v>0</v>
      </c>
      <c r="C108" s="39">
        <v>0</v>
      </c>
      <c r="D108" s="39">
        <f t="shared" si="7"/>
        <v>0</v>
      </c>
      <c r="E108" s="8">
        <f>SUM(D105:D108)</f>
        <v>0</v>
      </c>
    </row>
    <row r="109" spans="1:5" ht="15.75" x14ac:dyDescent="0.25">
      <c r="A109" s="3" t="s">
        <v>73</v>
      </c>
      <c r="B109" s="39">
        <v>0</v>
      </c>
      <c r="C109" s="39">
        <v>0</v>
      </c>
      <c r="D109" s="39">
        <f t="shared" si="7"/>
        <v>0</v>
      </c>
      <c r="E109" s="8">
        <f>SUM(D105:D109)</f>
        <v>0</v>
      </c>
    </row>
    <row r="110" spans="1:5" ht="15.75" x14ac:dyDescent="0.25">
      <c r="A110" s="3" t="s">
        <v>11</v>
      </c>
      <c r="B110" s="39">
        <v>0</v>
      </c>
      <c r="C110" s="39">
        <v>0</v>
      </c>
      <c r="D110" s="39">
        <f t="shared" si="7"/>
        <v>0</v>
      </c>
      <c r="E110" s="8">
        <f>SUM(D105:D110)</f>
        <v>0</v>
      </c>
    </row>
    <row r="111" spans="1:5" ht="15.75" x14ac:dyDescent="0.25">
      <c r="A111" s="3" t="s">
        <v>79</v>
      </c>
      <c r="B111" s="39">
        <v>5001.76</v>
      </c>
      <c r="C111" s="39">
        <v>0</v>
      </c>
      <c r="D111" s="39">
        <f t="shared" si="7"/>
        <v>5001.76</v>
      </c>
      <c r="E111" s="8">
        <f>SUM(D105:D111)</f>
        <v>5001.76</v>
      </c>
    </row>
    <row r="112" spans="1:5" ht="15.75" x14ac:dyDescent="0.25">
      <c r="A112" s="3" t="s">
        <v>13</v>
      </c>
      <c r="B112" s="39">
        <v>0</v>
      </c>
      <c r="C112" s="39">
        <v>0</v>
      </c>
      <c r="D112" s="39">
        <f t="shared" si="7"/>
        <v>0</v>
      </c>
      <c r="E112" s="8">
        <f>SUM(D105:D112)</f>
        <v>5001.76</v>
      </c>
    </row>
    <row r="113" spans="1:5" ht="15.75" x14ac:dyDescent="0.25">
      <c r="A113" s="3" t="s">
        <v>14</v>
      </c>
      <c r="B113" s="39">
        <v>0</v>
      </c>
      <c r="C113" s="39">
        <v>0</v>
      </c>
      <c r="D113" s="39">
        <f t="shared" si="7"/>
        <v>0</v>
      </c>
      <c r="E113" s="8">
        <f>SUM(D105:D113)</f>
        <v>5001.76</v>
      </c>
    </row>
    <row r="114" spans="1:5" ht="15.75" x14ac:dyDescent="0.25">
      <c r="A114" s="3" t="s">
        <v>15</v>
      </c>
      <c r="B114" s="39">
        <v>0</v>
      </c>
      <c r="C114" s="39">
        <v>0</v>
      </c>
      <c r="D114" s="39">
        <f t="shared" si="7"/>
        <v>0</v>
      </c>
      <c r="E114" s="8">
        <f>SUM(D105:D114)</f>
        <v>5001.76</v>
      </c>
    </row>
    <row r="115" spans="1:5" ht="15.75" x14ac:dyDescent="0.25">
      <c r="A115" s="3" t="s">
        <v>16</v>
      </c>
      <c r="B115" s="39">
        <v>0</v>
      </c>
      <c r="C115" s="39">
        <v>0</v>
      </c>
      <c r="D115" s="39">
        <f t="shared" si="7"/>
        <v>0</v>
      </c>
      <c r="E115" s="8">
        <f>SUM(D105:D115)</f>
        <v>5001.76</v>
      </c>
    </row>
    <row r="116" spans="1:5" ht="15.75" x14ac:dyDescent="0.25">
      <c r="A116" s="3" t="s">
        <v>17</v>
      </c>
      <c r="B116" s="39">
        <v>0</v>
      </c>
      <c r="C116" s="39">
        <v>0</v>
      </c>
      <c r="D116" s="39">
        <f t="shared" si="7"/>
        <v>0</v>
      </c>
      <c r="E116" s="8">
        <f>SUM(D105:D116)</f>
        <v>5001.76</v>
      </c>
    </row>
    <row r="117" spans="1:5" ht="21" x14ac:dyDescent="0.3">
      <c r="A117" s="4" t="s">
        <v>5</v>
      </c>
      <c r="B117" s="5">
        <f>SUM(B105:B116)</f>
        <v>5001.76</v>
      </c>
      <c r="C117" s="5">
        <f>SUM(C105:C116)</f>
        <v>0</v>
      </c>
      <c r="D117" s="5">
        <f>SUM(D105:D116)</f>
        <v>5001.76</v>
      </c>
      <c r="E117" s="7"/>
    </row>
    <row r="118" spans="1:5" s="43" customFormat="1" x14ac:dyDescent="0.25">
      <c r="A118" s="45" t="s">
        <v>80</v>
      </c>
      <c r="B118" s="41"/>
      <c r="C118" s="41"/>
      <c r="D118" s="41"/>
      <c r="E118" s="42"/>
    </row>
    <row r="119" spans="1:5" s="43" customFormat="1" x14ac:dyDescent="0.25">
      <c r="A119" s="46"/>
      <c r="B119" s="41"/>
      <c r="C119" s="41"/>
      <c r="D119" s="41"/>
      <c r="E119" s="42"/>
    </row>
    <row r="120" spans="1:5" ht="15" customHeight="1" x14ac:dyDescent="0.25">
      <c r="A120" s="52" t="s">
        <v>84</v>
      </c>
      <c r="B120" s="52"/>
      <c r="C120" s="52"/>
      <c r="D120" s="52"/>
      <c r="E120" s="52"/>
    </row>
    <row r="121" spans="1:5" ht="15.75" customHeight="1" x14ac:dyDescent="0.25">
      <c r="A121" s="52"/>
      <c r="B121" s="52"/>
      <c r="C121" s="52"/>
      <c r="D121" s="52"/>
      <c r="E121" s="52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15.75" x14ac:dyDescent="0.25">
      <c r="A131" s="34"/>
      <c r="B131" s="35"/>
      <c r="C131" s="35"/>
      <c r="D131" s="35"/>
      <c r="E131" s="35"/>
    </row>
    <row r="132" spans="1:5" ht="15.75" x14ac:dyDescent="0.25">
      <c r="A132" s="34"/>
      <c r="B132" s="35"/>
      <c r="C132" s="35"/>
      <c r="D132" s="35"/>
      <c r="E132" s="35"/>
    </row>
    <row r="133" spans="1:5" ht="15.75" x14ac:dyDescent="0.25">
      <c r="A133" s="34"/>
      <c r="B133" s="35"/>
      <c r="C133" s="35"/>
      <c r="D133" s="35"/>
      <c r="E133" s="35"/>
    </row>
    <row r="134" spans="1:5" ht="21" x14ac:dyDescent="0.3">
      <c r="A134" s="36"/>
      <c r="B134" s="37"/>
      <c r="C134" s="37"/>
      <c r="D134" s="37"/>
      <c r="E134" s="38"/>
    </row>
    <row r="135" spans="1:5" x14ac:dyDescent="0.25">
      <c r="A135" s="34"/>
      <c r="B135" s="34"/>
      <c r="C135" s="34"/>
      <c r="D135" s="34"/>
      <c r="E135" s="34"/>
    </row>
    <row r="136" spans="1:5" x14ac:dyDescent="0.25">
      <c r="A136" s="34"/>
      <c r="B136" s="34"/>
      <c r="C136" s="34"/>
      <c r="D136" s="34"/>
      <c r="E136" s="34"/>
    </row>
    <row r="137" spans="1:5" x14ac:dyDescent="0.25">
      <c r="A137" s="34"/>
      <c r="B137" s="34"/>
      <c r="C137" s="34"/>
      <c r="D137" s="34"/>
      <c r="E137" s="34"/>
    </row>
  </sheetData>
  <mergeCells count="10">
    <mergeCell ref="A120:E121"/>
    <mergeCell ref="A2:L2"/>
    <mergeCell ref="A3:E4"/>
    <mergeCell ref="A7:E8"/>
    <mergeCell ref="A65:E66"/>
    <mergeCell ref="A83:E84"/>
    <mergeCell ref="A62:E63"/>
    <mergeCell ref="A26:E27"/>
    <mergeCell ref="A45:E46"/>
    <mergeCell ref="A102:E10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topLeftCell="A46" zoomScale="145" zoomScaleNormal="145" workbookViewId="0">
      <selection activeCell="C84" sqref="C84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85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428.16</v>
      </c>
      <c r="D10" s="8">
        <f t="shared" ref="D10:D21" si="0">SUM(B10:C10)</f>
        <v>428.16</v>
      </c>
      <c r="E10" s="8">
        <f>D10+SUM('2025'!D11:D21)</f>
        <v>78766.3</v>
      </c>
    </row>
    <row r="11" spans="1:12" ht="15.75" x14ac:dyDescent="0.25">
      <c r="A11" s="3" t="s">
        <v>7</v>
      </c>
      <c r="B11" s="8">
        <v>0</v>
      </c>
      <c r="C11" s="8">
        <v>370.1</v>
      </c>
      <c r="D11" s="8">
        <f t="shared" si="0"/>
        <v>370.1</v>
      </c>
      <c r="E11" s="8">
        <f>SUM('2024'!D12:D21)+'2026'!D10+'2026'!D11</f>
        <v>78823.240000000005</v>
      </c>
    </row>
    <row r="12" spans="1:12" ht="15.75" hidden="1" x14ac:dyDescent="0.25">
      <c r="A12" s="3" t="s">
        <v>8</v>
      </c>
      <c r="B12" s="8"/>
      <c r="C12" s="8"/>
      <c r="D12" s="8">
        <f t="shared" si="0"/>
        <v>0</v>
      </c>
      <c r="E12" s="8">
        <f>SUM('2025'!D13:D21)+SUM(D10:D12)</f>
        <v>45859.58</v>
      </c>
    </row>
    <row r="13" spans="1:12" ht="15.75" hidden="1" x14ac:dyDescent="0.25">
      <c r="A13" s="3" t="s">
        <v>9</v>
      </c>
      <c r="B13" s="8"/>
      <c r="C13" s="8"/>
      <c r="D13" s="8">
        <f t="shared" si="0"/>
        <v>0</v>
      </c>
      <c r="E13" s="8">
        <f>SUM('2025'!D14:D21)+SUM(D10:D13)</f>
        <v>38968.700000000004</v>
      </c>
    </row>
    <row r="14" spans="1:12" ht="15.75" hidden="1" x14ac:dyDescent="0.25">
      <c r="A14" s="3" t="s">
        <v>73</v>
      </c>
      <c r="B14" s="8"/>
      <c r="C14" s="8"/>
      <c r="D14" s="8">
        <f t="shared" si="0"/>
        <v>0</v>
      </c>
      <c r="E14" s="8">
        <f>SUM('2025'!D15:D21)+SUM(D10:D14)</f>
        <v>4722.58</v>
      </c>
    </row>
    <row r="15" spans="1:12" ht="15.75" hidden="1" x14ac:dyDescent="0.25">
      <c r="A15" s="3" t="s">
        <v>11</v>
      </c>
      <c r="B15" s="8"/>
      <c r="C15" s="8"/>
      <c r="D15" s="8">
        <f t="shared" si="0"/>
        <v>0</v>
      </c>
      <c r="E15" s="8">
        <f>SUM('2025'!D16:D21)+SUM(D10:D15)</f>
        <v>4063.6899999999996</v>
      </c>
    </row>
    <row r="16" spans="1:12" ht="15.75" hidden="1" x14ac:dyDescent="0.25">
      <c r="A16" s="3" t="s">
        <v>12</v>
      </c>
      <c r="B16" s="8"/>
      <c r="C16" s="8"/>
      <c r="D16" s="8">
        <f t="shared" si="0"/>
        <v>0</v>
      </c>
      <c r="E16" s="8">
        <f>SUM('2025'!D17:D21)+SUM(D10:D16)</f>
        <v>3604.1099999999997</v>
      </c>
    </row>
    <row r="17" spans="1:5" ht="15.75" hidden="1" x14ac:dyDescent="0.25">
      <c r="A17" s="3" t="s">
        <v>13</v>
      </c>
      <c r="B17" s="8"/>
      <c r="C17" s="8"/>
      <c r="D17" s="8">
        <f t="shared" si="0"/>
        <v>0</v>
      </c>
      <c r="E17" s="8">
        <f>SUM('2025'!D18:D21)+SUM(D10:D17)</f>
        <v>3180.58</v>
      </c>
    </row>
    <row r="18" spans="1:5" ht="15.75" hidden="1" x14ac:dyDescent="0.25">
      <c r="A18" s="3" t="s">
        <v>14</v>
      </c>
      <c r="B18" s="8"/>
      <c r="C18" s="8"/>
      <c r="D18" s="8">
        <f t="shared" si="0"/>
        <v>0</v>
      </c>
      <c r="E18" s="8">
        <f>SUM('2025'!D19:D21)+SUM(D10:D18)</f>
        <v>2476.83</v>
      </c>
    </row>
    <row r="19" spans="1:5" ht="15.75" hidden="1" x14ac:dyDescent="0.25">
      <c r="A19" s="3" t="s">
        <v>15</v>
      </c>
      <c r="B19" s="8"/>
      <c r="C19" s="8"/>
      <c r="D19" s="8">
        <f t="shared" si="0"/>
        <v>0</v>
      </c>
      <c r="E19" s="8">
        <f>SUM('2025'!D20:D21)+SUM(D10:D19)</f>
        <v>1733.32</v>
      </c>
    </row>
    <row r="20" spans="1:5" ht="15.75" hidden="1" x14ac:dyDescent="0.25">
      <c r="A20" s="3" t="s">
        <v>16</v>
      </c>
      <c r="B20" s="8"/>
      <c r="C20" s="8"/>
      <c r="D20" s="8">
        <f t="shared" si="0"/>
        <v>0</v>
      </c>
      <c r="E20" s="8">
        <f>SUM('2025'!D21:D21)+SUM(D10:D20)</f>
        <v>1242.6399999999999</v>
      </c>
    </row>
    <row r="21" spans="1:5" ht="15.75" hidden="1" x14ac:dyDescent="0.25">
      <c r="A21" s="3" t="s">
        <v>17</v>
      </c>
      <c r="B21" s="8"/>
      <c r="C21" s="8"/>
      <c r="D21" s="8">
        <f t="shared" si="0"/>
        <v>0</v>
      </c>
      <c r="E21" s="8">
        <f>SUM(D10:D20)+D21</f>
        <v>798.26</v>
      </c>
    </row>
    <row r="22" spans="1:5" ht="21" x14ac:dyDescent="0.3">
      <c r="A22" s="4" t="s">
        <v>5</v>
      </c>
      <c r="B22" s="5">
        <f>SUM(B10:B21)</f>
        <v>0</v>
      </c>
      <c r="C22" s="5">
        <f>SUM(C10:C21)</f>
        <v>798.26</v>
      </c>
      <c r="D22" s="5">
        <f>SUM(D10:D21)</f>
        <v>798.26</v>
      </c>
      <c r="E22" s="7"/>
    </row>
    <row r="23" spans="1:5" x14ac:dyDescent="0.25">
      <c r="A23" s="32"/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47.46</v>
      </c>
      <c r="C29" s="8">
        <v>389.56</v>
      </c>
      <c r="D29" s="8">
        <f t="shared" ref="D29:D40" si="1">SUM(B29:C29)</f>
        <v>437.02</v>
      </c>
      <c r="E29" s="8">
        <f>SUM('2025'!D30:D40)+'2026'!D29</f>
        <v>34803.159999999996</v>
      </c>
    </row>
    <row r="30" spans="1:5" ht="15.75" x14ac:dyDescent="0.25">
      <c r="A30" s="3" t="s">
        <v>7</v>
      </c>
      <c r="B30" s="8">
        <v>0</v>
      </c>
      <c r="C30" s="8">
        <v>336.63</v>
      </c>
      <c r="D30" s="8">
        <f t="shared" si="1"/>
        <v>336.63</v>
      </c>
      <c r="E30" s="8">
        <f>SUM('2025'!D31:D40)+SUM(D29:D30)</f>
        <v>30777.940000000002</v>
      </c>
    </row>
    <row r="31" spans="1:5" ht="15.75" hidden="1" x14ac:dyDescent="0.25">
      <c r="A31" s="3" t="s">
        <v>8</v>
      </c>
      <c r="B31" s="8"/>
      <c r="C31" s="8"/>
      <c r="D31" s="8">
        <f t="shared" si="1"/>
        <v>0</v>
      </c>
      <c r="E31" s="8">
        <f>SUM('2025'!D32:D40)+SUM(D29:D31)</f>
        <v>26031.08</v>
      </c>
    </row>
    <row r="32" spans="1:5" ht="15.75" hidden="1" x14ac:dyDescent="0.25">
      <c r="A32" s="3" t="s">
        <v>9</v>
      </c>
      <c r="B32" s="8"/>
      <c r="C32" s="8"/>
      <c r="D32" s="8">
        <f t="shared" si="1"/>
        <v>0</v>
      </c>
      <c r="E32" s="8">
        <f>SUM('2025'!D33:D40)+SUM(D29:D32)</f>
        <v>20946.66</v>
      </c>
    </row>
    <row r="33" spans="1:5" ht="15.75" hidden="1" x14ac:dyDescent="0.25">
      <c r="A33" s="3" t="s">
        <v>10</v>
      </c>
      <c r="B33" s="8"/>
      <c r="C33" s="8"/>
      <c r="D33" s="8">
        <f t="shared" si="1"/>
        <v>0</v>
      </c>
      <c r="E33" s="8">
        <f>SUM('2025'!D34:D40)+SUM(D29:D33)</f>
        <v>14249.460000000001</v>
      </c>
    </row>
    <row r="34" spans="1:5" ht="15.75" hidden="1" x14ac:dyDescent="0.25">
      <c r="A34" s="3" t="s">
        <v>11</v>
      </c>
      <c r="B34" s="8"/>
      <c r="C34" s="8"/>
      <c r="D34" s="8">
        <f t="shared" si="1"/>
        <v>0</v>
      </c>
      <c r="E34" s="8">
        <f>SUM('2025'!D35:D40)+SUM(D29:D34)</f>
        <v>6398.3199999999988</v>
      </c>
    </row>
    <row r="35" spans="1:5" ht="15.75" hidden="1" x14ac:dyDescent="0.25">
      <c r="A35" s="3" t="s">
        <v>12</v>
      </c>
      <c r="B35" s="8"/>
      <c r="C35" s="8"/>
      <c r="D35" s="8">
        <f t="shared" si="1"/>
        <v>0</v>
      </c>
      <c r="E35" s="8">
        <f>SUM('2025'!D36:D40)+SUM(D29:D35)</f>
        <v>3020.1400000000003</v>
      </c>
    </row>
    <row r="36" spans="1:5" ht="15.75" hidden="1" x14ac:dyDescent="0.25">
      <c r="A36" s="3" t="s">
        <v>13</v>
      </c>
      <c r="B36" s="8"/>
      <c r="C36" s="8"/>
      <c r="D36" s="8">
        <f t="shared" si="1"/>
        <v>0</v>
      </c>
      <c r="E36" s="8">
        <f>SUM('2025'!D37:D40)+SUM(D29:D36)</f>
        <v>2390.34</v>
      </c>
    </row>
    <row r="37" spans="1:5" ht="15.75" hidden="1" x14ac:dyDescent="0.25">
      <c r="A37" s="3" t="s">
        <v>14</v>
      </c>
      <c r="B37" s="8"/>
      <c r="C37" s="8"/>
      <c r="D37" s="8">
        <f t="shared" si="1"/>
        <v>0</v>
      </c>
      <c r="E37" s="8">
        <f>SUM('2025'!D38:D40)+SUM(D29:D37)</f>
        <v>1993.7399999999998</v>
      </c>
    </row>
    <row r="38" spans="1:5" ht="15.75" hidden="1" x14ac:dyDescent="0.25">
      <c r="A38" s="3" t="s">
        <v>15</v>
      </c>
      <c r="B38" s="8"/>
      <c r="C38" s="8"/>
      <c r="D38" s="8">
        <f t="shared" si="1"/>
        <v>0</v>
      </c>
      <c r="E38" s="8">
        <f>SUM('2025'!D39:D40)+SUM(D29:D38)</f>
        <v>1568.54</v>
      </c>
    </row>
    <row r="39" spans="1:5" ht="15.75" hidden="1" x14ac:dyDescent="0.25">
      <c r="A39" s="3" t="s">
        <v>16</v>
      </c>
      <c r="B39" s="8"/>
      <c r="C39" s="8"/>
      <c r="D39" s="8">
        <f t="shared" si="1"/>
        <v>0</v>
      </c>
      <c r="E39" s="8">
        <f>SUM('2025'!D40:D40)+SUM(D29:D39)</f>
        <v>1178.0899999999999</v>
      </c>
    </row>
    <row r="40" spans="1:5" ht="15.75" hidden="1" x14ac:dyDescent="0.25">
      <c r="A40" s="3" t="s">
        <v>17</v>
      </c>
      <c r="B40" s="8"/>
      <c r="C40" s="8"/>
      <c r="D40" s="8">
        <f t="shared" si="1"/>
        <v>0</v>
      </c>
      <c r="E40" s="8">
        <f>SUM(D29:D40)</f>
        <v>773.65</v>
      </c>
    </row>
    <row r="41" spans="1:5" ht="21" x14ac:dyDescent="0.3">
      <c r="A41" s="4" t="s">
        <v>5</v>
      </c>
      <c r="B41" s="5">
        <f>SUM(B29:B40)</f>
        <v>47.46</v>
      </c>
      <c r="C41" s="5">
        <f t="shared" ref="C41:D41" si="2">SUM(C29:C40)</f>
        <v>726.19</v>
      </c>
      <c r="D41" s="5">
        <f t="shared" si="2"/>
        <v>773.65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1335.77</v>
      </c>
      <c r="D48" s="8">
        <f t="shared" ref="D48:D59" si="3">SUM(B48:C48)</f>
        <v>1335.77</v>
      </c>
      <c r="E48" s="8">
        <f>D48+SUM('[2]2023'!D49:D59)</f>
        <v>11093.630000000001</v>
      </c>
    </row>
    <row r="49" spans="1:5" ht="15.75" x14ac:dyDescent="0.25">
      <c r="A49" s="3" t="s">
        <v>7</v>
      </c>
      <c r="B49" s="8">
        <v>0</v>
      </c>
      <c r="C49" s="8">
        <v>1157.3699999999999</v>
      </c>
      <c r="D49" s="8">
        <f t="shared" si="3"/>
        <v>1157.3699999999999</v>
      </c>
      <c r="E49" s="8">
        <f>D49+SUM('[2]2023'!D50:D59)+SUM(D48)</f>
        <v>11489.54</v>
      </c>
    </row>
    <row r="50" spans="1:5" ht="15.75" hidden="1" x14ac:dyDescent="0.25">
      <c r="A50" s="3" t="s">
        <v>8</v>
      </c>
      <c r="B50" s="8"/>
      <c r="C50" s="8"/>
      <c r="D50" s="8">
        <f t="shared" si="3"/>
        <v>0</v>
      </c>
      <c r="E50" s="8">
        <f>D50+SUM('[2]2023'!D51:D59)+SUM(D48:D49)</f>
        <v>10506.11</v>
      </c>
    </row>
    <row r="51" spans="1:5" ht="15.75" hidden="1" x14ac:dyDescent="0.25">
      <c r="A51" s="3" t="s">
        <v>9</v>
      </c>
      <c r="B51" s="8"/>
      <c r="C51" s="8"/>
      <c r="D51" s="8">
        <f t="shared" si="3"/>
        <v>0</v>
      </c>
      <c r="E51" s="8">
        <f>D51+SUM('[2]2023'!D52:D59)+SUM(D48:D50)</f>
        <v>9728.48</v>
      </c>
    </row>
    <row r="52" spans="1:5" ht="15.75" hidden="1" x14ac:dyDescent="0.25">
      <c r="A52" s="3" t="s">
        <v>10</v>
      </c>
      <c r="B52" s="8"/>
      <c r="C52" s="8"/>
      <c r="D52" s="8">
        <f t="shared" si="3"/>
        <v>0</v>
      </c>
      <c r="E52" s="8">
        <f>D52+SUM('[2]2023'!D53:D59)+SUM(D48:D51)</f>
        <v>8770.0400000000009</v>
      </c>
    </row>
    <row r="53" spans="1:5" ht="15.75" hidden="1" x14ac:dyDescent="0.25">
      <c r="A53" s="3" t="s">
        <v>11</v>
      </c>
      <c r="B53" s="8"/>
      <c r="C53" s="8"/>
      <c r="D53" s="8">
        <f t="shared" si="3"/>
        <v>0</v>
      </c>
      <c r="E53" s="8">
        <f>D53+SUM('[2]2023'!D54:D59)+SUM(D48:D52)</f>
        <v>7845.41</v>
      </c>
    </row>
    <row r="54" spans="1:5" ht="15.75" hidden="1" x14ac:dyDescent="0.25">
      <c r="A54" s="3" t="s">
        <v>12</v>
      </c>
      <c r="B54" s="8"/>
      <c r="C54" s="8"/>
      <c r="D54" s="8">
        <f t="shared" si="3"/>
        <v>0</v>
      </c>
      <c r="E54" s="8">
        <f>D54+SUM('[2]2023'!D55:D59)+SUM(D48:D53)</f>
        <v>6910.49</v>
      </c>
    </row>
    <row r="55" spans="1:5" ht="15.75" hidden="1" x14ac:dyDescent="0.25">
      <c r="A55" s="3" t="s">
        <v>13</v>
      </c>
      <c r="B55" s="8"/>
      <c r="C55" s="8"/>
      <c r="D55" s="8">
        <f t="shared" si="3"/>
        <v>0</v>
      </c>
      <c r="E55" s="8">
        <f>D55+SUM('[2]2023'!D56:D59)+SUM(D48:D54)</f>
        <v>5907.9500000000007</v>
      </c>
    </row>
    <row r="56" spans="1:5" ht="15.75" hidden="1" x14ac:dyDescent="0.25">
      <c r="A56" s="3" t="s">
        <v>14</v>
      </c>
      <c r="B56" s="8"/>
      <c r="C56" s="8"/>
      <c r="D56" s="8">
        <f t="shared" si="3"/>
        <v>0</v>
      </c>
      <c r="E56" s="8">
        <f>D56+SUM('[2]2023'!D57:D59)+SUM(D48:D55)</f>
        <v>5040.6499999999996</v>
      </c>
    </row>
    <row r="57" spans="1:5" ht="15.75" hidden="1" x14ac:dyDescent="0.25">
      <c r="A57" s="3" t="s">
        <v>15</v>
      </c>
      <c r="B57" s="8"/>
      <c r="C57" s="8"/>
      <c r="D57" s="8">
        <f t="shared" si="3"/>
        <v>0</v>
      </c>
      <c r="E57" s="8">
        <f>D57+SUM('[2]2023'!D58:D59)+SUM(D48:D56)</f>
        <v>4145.42</v>
      </c>
    </row>
    <row r="58" spans="1:5" ht="15.75" hidden="1" x14ac:dyDescent="0.25">
      <c r="A58" s="3" t="s">
        <v>16</v>
      </c>
      <c r="B58" s="8"/>
      <c r="C58" s="8"/>
      <c r="D58" s="8">
        <f t="shared" si="3"/>
        <v>0</v>
      </c>
      <c r="E58" s="8">
        <f>D58+SUM('[2]2023'!D59:D59)+SUM(D48:D57)</f>
        <v>3313.3999999999996</v>
      </c>
    </row>
    <row r="59" spans="1:5" ht="15.75" hidden="1" x14ac:dyDescent="0.25">
      <c r="A59" s="3" t="s">
        <v>17</v>
      </c>
      <c r="B59" s="8"/>
      <c r="C59" s="8"/>
      <c r="D59" s="8">
        <f t="shared" si="3"/>
        <v>0</v>
      </c>
      <c r="E59" s="8">
        <f>SUM(D48:D59)</f>
        <v>2493.14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4">SUM(C48:C59)</f>
        <v>2493.14</v>
      </c>
      <c r="D60" s="5">
        <f t="shared" si="4"/>
        <v>2493.14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86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296.42</v>
      </c>
      <c r="D68" s="39">
        <f>SUM(B68:C68)</f>
        <v>296.42</v>
      </c>
      <c r="E68" s="8">
        <f>SUM('2025'!D69:D79)+'2026'!D68</f>
        <v>118070.05</v>
      </c>
    </row>
    <row r="69" spans="1:5" ht="15.75" x14ac:dyDescent="0.25">
      <c r="A69" s="3" t="s">
        <v>7</v>
      </c>
      <c r="B69" s="39">
        <v>16146.24</v>
      </c>
      <c r="C69" s="39">
        <v>256.07</v>
      </c>
      <c r="D69" s="39">
        <f t="shared" ref="D69:D79" si="5">SUM(B69:C69)</f>
        <v>16402.310000000001</v>
      </c>
      <c r="E69" s="8">
        <f>SUM('2025'!D70:D79)+SUM(D68:D69)</f>
        <v>134472.36000000002</v>
      </c>
    </row>
    <row r="70" spans="1:5" ht="15.75" hidden="1" x14ac:dyDescent="0.25">
      <c r="A70" s="3" t="s">
        <v>8</v>
      </c>
      <c r="B70" s="39"/>
      <c r="C70" s="39"/>
      <c r="D70" s="39">
        <f t="shared" si="5"/>
        <v>0</v>
      </c>
      <c r="E70" s="8">
        <f>SUM('2025'!D71:D79)+SUM(D68:D70)</f>
        <v>134472.36000000002</v>
      </c>
    </row>
    <row r="71" spans="1:5" ht="15.75" hidden="1" x14ac:dyDescent="0.25">
      <c r="A71" s="3" t="s">
        <v>9</v>
      </c>
      <c r="B71" s="39"/>
      <c r="C71" s="39"/>
      <c r="D71" s="39">
        <f t="shared" si="5"/>
        <v>0</v>
      </c>
      <c r="E71" s="8">
        <f>SUM('2025'!D72:D79)+SUM(D68:D71)</f>
        <v>134472.36000000002</v>
      </c>
    </row>
    <row r="72" spans="1:5" ht="15.75" hidden="1" x14ac:dyDescent="0.25">
      <c r="A72" s="3" t="s">
        <v>73</v>
      </c>
      <c r="B72" s="39"/>
      <c r="C72" s="39"/>
      <c r="D72" s="39">
        <f t="shared" si="5"/>
        <v>0</v>
      </c>
      <c r="E72" s="8">
        <f>SUM('2025'!D73:D79)+SUM(D68:D72)</f>
        <v>134472.36000000002</v>
      </c>
    </row>
    <row r="73" spans="1:5" ht="15.75" hidden="1" x14ac:dyDescent="0.25">
      <c r="A73" s="3" t="s">
        <v>11</v>
      </c>
      <c r="B73" s="39"/>
      <c r="C73" s="39"/>
      <c r="D73" s="39">
        <f t="shared" si="5"/>
        <v>0</v>
      </c>
      <c r="E73" s="8">
        <f>SUM('2025'!D74:D79)+SUM(D68:D73)</f>
        <v>71327.199999999997</v>
      </c>
    </row>
    <row r="74" spans="1:5" ht="15.75" hidden="1" x14ac:dyDescent="0.25">
      <c r="A74" s="3" t="s">
        <v>12</v>
      </c>
      <c r="B74" s="39"/>
      <c r="C74" s="39"/>
      <c r="D74" s="39">
        <f t="shared" si="5"/>
        <v>0</v>
      </c>
      <c r="E74" s="8">
        <f>SUM('2025'!D75:D79)+SUM(D68:D74)</f>
        <v>66820.3</v>
      </c>
    </row>
    <row r="75" spans="1:5" ht="15.75" hidden="1" x14ac:dyDescent="0.25">
      <c r="A75" s="3" t="s">
        <v>13</v>
      </c>
      <c r="B75" s="39"/>
      <c r="C75" s="39"/>
      <c r="D75" s="39">
        <f t="shared" si="5"/>
        <v>0</v>
      </c>
      <c r="E75" s="8">
        <f>SUM('2025'!D76:D79)+SUM(D68:D75)</f>
        <v>50760.06</v>
      </c>
    </row>
    <row r="76" spans="1:5" ht="15.75" hidden="1" x14ac:dyDescent="0.25">
      <c r="A76" s="3" t="s">
        <v>14</v>
      </c>
      <c r="B76" s="39"/>
      <c r="C76" s="39"/>
      <c r="D76" s="39">
        <f t="shared" si="5"/>
        <v>0</v>
      </c>
      <c r="E76" s="8">
        <f>SUM('2025'!D77:D79)+SUM(D68:D76)</f>
        <v>40987.89</v>
      </c>
    </row>
    <row r="77" spans="1:5" ht="15.75" hidden="1" x14ac:dyDescent="0.25">
      <c r="A77" s="3" t="s">
        <v>15</v>
      </c>
      <c r="B77" s="39"/>
      <c r="C77" s="39"/>
      <c r="D77" s="39">
        <f t="shared" si="5"/>
        <v>0</v>
      </c>
      <c r="E77" s="8">
        <f>SUM('2025'!D78:D79)+SUM(D68:D77)</f>
        <v>25984.36</v>
      </c>
    </row>
    <row r="78" spans="1:5" ht="15.75" hidden="1" x14ac:dyDescent="0.25">
      <c r="A78" s="3" t="s">
        <v>16</v>
      </c>
      <c r="B78" s="39"/>
      <c r="C78" s="39"/>
      <c r="D78" s="39">
        <f t="shared" si="5"/>
        <v>0</v>
      </c>
      <c r="E78" s="8">
        <f>SUM('2025'!D79:D79)+SUM(D68:D78)</f>
        <v>17046.939999999999</v>
      </c>
    </row>
    <row r="79" spans="1:5" ht="15.75" hidden="1" x14ac:dyDescent="0.25">
      <c r="A79" s="3" t="s">
        <v>17</v>
      </c>
      <c r="B79" s="39"/>
      <c r="C79" s="39"/>
      <c r="D79" s="39">
        <f t="shared" si="5"/>
        <v>0</v>
      </c>
      <c r="E79" s="8">
        <f>SUM(D68:D79)</f>
        <v>16698.73</v>
      </c>
    </row>
    <row r="80" spans="1:5" ht="21" x14ac:dyDescent="0.3">
      <c r="A80" s="4" t="s">
        <v>5</v>
      </c>
      <c r="B80" s="5">
        <f>SUM(B68:B79)</f>
        <v>16146.24</v>
      </c>
      <c r="C80" s="5">
        <f>SUM(C68:C79)</f>
        <v>552.49</v>
      </c>
      <c r="D80" s="5">
        <f>SUM(D68:D79)</f>
        <v>16698.73</v>
      </c>
      <c r="E80" s="7"/>
    </row>
    <row r="81" spans="1:5" ht="21" x14ac:dyDescent="0.3">
      <c r="A81" s="36"/>
      <c r="B81" s="37"/>
      <c r="C81" s="37"/>
      <c r="D81" s="37"/>
      <c r="E81" s="38"/>
    </row>
    <row r="82" spans="1:5" x14ac:dyDescent="0.25">
      <c r="A82" s="47" t="s">
        <v>74</v>
      </c>
      <c r="B82" s="48"/>
      <c r="C82" s="48"/>
      <c r="D82" s="48"/>
      <c r="E82" s="48"/>
    </row>
    <row r="83" spans="1:5" x14ac:dyDescent="0.25">
      <c r="A83" s="47"/>
      <c r="B83" s="48"/>
      <c r="C83" s="48"/>
      <c r="D83" s="48"/>
      <c r="E83" s="48"/>
    </row>
    <row r="84" spans="1:5" ht="15.75" x14ac:dyDescent="0.25">
      <c r="A84" s="2" t="s">
        <v>2</v>
      </c>
      <c r="B84" s="2" t="s">
        <v>3</v>
      </c>
      <c r="C84" s="2" t="s">
        <v>4</v>
      </c>
      <c r="D84" s="2" t="s">
        <v>5</v>
      </c>
      <c r="E84" s="6" t="s">
        <v>22</v>
      </c>
    </row>
    <row r="85" spans="1:5" ht="15.75" x14ac:dyDescent="0.25">
      <c r="A85" s="3" t="s">
        <v>6</v>
      </c>
      <c r="B85" s="8">
        <v>1048.7</v>
      </c>
      <c r="C85" s="8">
        <v>2795.65</v>
      </c>
      <c r="D85" s="8">
        <f>SUM(B85:C85)</f>
        <v>3844.3500000000004</v>
      </c>
      <c r="E85" s="8">
        <f>SUM('2025'!D87:D97)+'2026'!D85</f>
        <v>365884.12999999995</v>
      </c>
    </row>
    <row r="86" spans="1:5" ht="15.75" x14ac:dyDescent="0.25">
      <c r="A86" s="3" t="s">
        <v>7</v>
      </c>
      <c r="B86" s="40">
        <v>1159.45</v>
      </c>
      <c r="C86" s="8">
        <v>2415.91</v>
      </c>
      <c r="D86" s="8">
        <f t="shared" ref="D86:D96" si="6">SUM(B86:C86)</f>
        <v>3575.3599999999997</v>
      </c>
      <c r="E86" s="8">
        <f>SUM('2025'!D88:D97)+SUM(D85:D86)</f>
        <v>369459.49</v>
      </c>
    </row>
    <row r="87" spans="1:5" ht="15.75" hidden="1" x14ac:dyDescent="0.25">
      <c r="A87" s="3" t="s">
        <v>8</v>
      </c>
      <c r="B87" s="40"/>
      <c r="C87" s="8"/>
      <c r="D87" s="8">
        <f t="shared" si="6"/>
        <v>0</v>
      </c>
      <c r="E87" s="8">
        <f>SUM('2025'!D89:D97)+SUM(D85:D87)</f>
        <v>369459.49</v>
      </c>
    </row>
    <row r="88" spans="1:5" ht="15.75" hidden="1" x14ac:dyDescent="0.25">
      <c r="A88" s="3" t="s">
        <v>9</v>
      </c>
      <c r="B88" s="40"/>
      <c r="C88" s="8"/>
      <c r="D88" s="8">
        <f t="shared" si="6"/>
        <v>0</v>
      </c>
      <c r="E88" s="8">
        <f>SUM('2025'!D90:D97)+SUM(D85:D88)</f>
        <v>369459.49</v>
      </c>
    </row>
    <row r="89" spans="1:5" ht="15.75" hidden="1" x14ac:dyDescent="0.25">
      <c r="A89" s="3" t="s">
        <v>73</v>
      </c>
      <c r="B89" s="40"/>
      <c r="C89" s="8"/>
      <c r="D89" s="8">
        <f t="shared" si="6"/>
        <v>0</v>
      </c>
      <c r="E89" s="8">
        <f>SUM('2025'!D91:D97)+SUM(D85:D89)</f>
        <v>369459.49</v>
      </c>
    </row>
    <row r="90" spans="1:5" ht="15.75" hidden="1" x14ac:dyDescent="0.25">
      <c r="A90" s="3" t="s">
        <v>11</v>
      </c>
      <c r="B90" s="8"/>
      <c r="C90" s="8"/>
      <c r="D90" s="8">
        <f t="shared" si="6"/>
        <v>0</v>
      </c>
      <c r="E90" s="8">
        <f>SUM('2025'!D92:D97)+SUM(D85:D90)</f>
        <v>337871.05000000005</v>
      </c>
    </row>
    <row r="91" spans="1:5" ht="15.75" hidden="1" x14ac:dyDescent="0.25">
      <c r="A91" s="3" t="s">
        <v>12</v>
      </c>
      <c r="B91" s="8"/>
      <c r="C91" s="8"/>
      <c r="D91" s="8">
        <f t="shared" si="6"/>
        <v>0</v>
      </c>
      <c r="E91" s="8">
        <f>SUM('2025'!D93:D97)+SUM(D85:D91)</f>
        <v>336118.65</v>
      </c>
    </row>
    <row r="92" spans="1:5" ht="15.75" hidden="1" x14ac:dyDescent="0.25">
      <c r="A92" s="3" t="s">
        <v>42</v>
      </c>
      <c r="B92" s="8"/>
      <c r="C92" s="8"/>
      <c r="D92" s="8">
        <f t="shared" si="6"/>
        <v>0</v>
      </c>
      <c r="E92" s="8">
        <f>SUM('2025'!D94:D97)+SUM(D85:D92)</f>
        <v>29487</v>
      </c>
    </row>
    <row r="93" spans="1:5" ht="15.75" hidden="1" x14ac:dyDescent="0.25">
      <c r="A93" s="3" t="s">
        <v>14</v>
      </c>
      <c r="B93" s="8"/>
      <c r="C93" s="8"/>
      <c r="D93" s="8">
        <f t="shared" si="6"/>
        <v>0</v>
      </c>
      <c r="E93" s="8">
        <f>SUM('2025'!D95:D97)+SUM(D85:D93)</f>
        <v>24175.32</v>
      </c>
    </row>
    <row r="94" spans="1:5" ht="15.75" hidden="1" x14ac:dyDescent="0.25">
      <c r="A94" s="3" t="s">
        <v>15</v>
      </c>
      <c r="B94" s="8"/>
      <c r="C94" s="8"/>
      <c r="D94" s="8">
        <f t="shared" si="6"/>
        <v>0</v>
      </c>
      <c r="E94" s="8">
        <f>SUM('2025'!D96:D97)+SUM(D85:D94)</f>
        <v>20162.09</v>
      </c>
    </row>
    <row r="95" spans="1:5" ht="15.75" hidden="1" x14ac:dyDescent="0.25">
      <c r="A95" s="3" t="s">
        <v>16</v>
      </c>
      <c r="B95" s="8"/>
      <c r="C95" s="8"/>
      <c r="D95" s="8">
        <f t="shared" si="6"/>
        <v>0</v>
      </c>
      <c r="E95" s="8">
        <f>SUM('2025'!D97:D97)+SUM(D85:D95)</f>
        <v>16449.169999999998</v>
      </c>
    </row>
    <row r="96" spans="1:5" ht="15.75" hidden="1" x14ac:dyDescent="0.25">
      <c r="A96" s="3" t="s">
        <v>17</v>
      </c>
      <c r="B96" s="8"/>
      <c r="C96" s="8"/>
      <c r="D96" s="8">
        <f t="shared" si="6"/>
        <v>0</v>
      </c>
      <c r="E96" s="8">
        <f>SUM(D85:D96)</f>
        <v>7419.71</v>
      </c>
    </row>
    <row r="97" spans="1:5" ht="21" x14ac:dyDescent="0.3">
      <c r="A97" s="4" t="s">
        <v>5</v>
      </c>
      <c r="B97" s="5">
        <f>SUM(B86:B96)</f>
        <v>1159.45</v>
      </c>
      <c r="C97" s="5">
        <f>SUM(C85:C96)</f>
        <v>5211.5599999999995</v>
      </c>
      <c r="D97" s="5">
        <f>SUM(D85:D96)</f>
        <v>7419.71</v>
      </c>
      <c r="E97" s="7"/>
    </row>
    <row r="98" spans="1:5" s="43" customFormat="1" x14ac:dyDescent="0.25">
      <c r="A98" s="46"/>
      <c r="B98" s="41"/>
      <c r="C98" s="41"/>
      <c r="D98" s="41"/>
      <c r="E98" s="42"/>
    </row>
    <row r="99" spans="1:5" x14ac:dyDescent="0.25">
      <c r="A99" s="47" t="s">
        <v>81</v>
      </c>
      <c r="B99" s="48"/>
      <c r="C99" s="48"/>
      <c r="D99" s="48"/>
      <c r="E99" s="48"/>
    </row>
    <row r="100" spans="1:5" x14ac:dyDescent="0.25">
      <c r="A100" s="47"/>
      <c r="B100" s="48"/>
      <c r="C100" s="48"/>
      <c r="D100" s="48"/>
      <c r="E100" s="48"/>
    </row>
    <row r="101" spans="1:5" ht="15.75" x14ac:dyDescent="0.25">
      <c r="A101" s="2" t="s">
        <v>2</v>
      </c>
      <c r="B101" s="2" t="s">
        <v>3</v>
      </c>
      <c r="C101" s="2" t="s">
        <v>4</v>
      </c>
      <c r="D101" s="2" t="s">
        <v>5</v>
      </c>
      <c r="E101" s="6" t="s">
        <v>22</v>
      </c>
    </row>
    <row r="102" spans="1:5" ht="15.75" x14ac:dyDescent="0.25">
      <c r="A102" s="3" t="s">
        <v>6</v>
      </c>
      <c r="B102" s="39">
        <v>0</v>
      </c>
      <c r="C102" s="39">
        <v>0</v>
      </c>
      <c r="D102" s="39">
        <f>SUM(B102:C102)</f>
        <v>0</v>
      </c>
      <c r="E102" s="8">
        <f>SUM('2025'!D106:D116)+'2026'!D102</f>
        <v>5001.76</v>
      </c>
    </row>
    <row r="103" spans="1:5" ht="15.75" x14ac:dyDescent="0.25">
      <c r="A103" s="3" t="s">
        <v>7</v>
      </c>
      <c r="B103" s="39">
        <v>0</v>
      </c>
      <c r="C103" s="39">
        <v>0</v>
      </c>
      <c r="D103" s="39">
        <f t="shared" ref="D103:D113" si="7">SUM(B103:C103)</f>
        <v>0</v>
      </c>
      <c r="E103" s="8">
        <f>SUM('2025'!D107:D116)+SUM(D102:D103)</f>
        <v>5001.76</v>
      </c>
    </row>
    <row r="104" spans="1:5" ht="15.75" hidden="1" x14ac:dyDescent="0.25">
      <c r="A104" s="3" t="s">
        <v>8</v>
      </c>
      <c r="B104" s="39"/>
      <c r="C104" s="39"/>
      <c r="D104" s="39">
        <f t="shared" si="7"/>
        <v>0</v>
      </c>
      <c r="E104" s="8">
        <f>SUM('2025'!D108:D116)+SUM(D102:D104)</f>
        <v>5001.76</v>
      </c>
    </row>
    <row r="105" spans="1:5" ht="15.75" hidden="1" x14ac:dyDescent="0.25">
      <c r="A105" s="3" t="s">
        <v>9</v>
      </c>
      <c r="B105" s="39"/>
      <c r="C105" s="39"/>
      <c r="D105" s="39">
        <f t="shared" si="7"/>
        <v>0</v>
      </c>
      <c r="E105" s="8">
        <f>SUM('2025'!D109:D116)+SUM(D102:D105)</f>
        <v>5001.76</v>
      </c>
    </row>
    <row r="106" spans="1:5" ht="15.75" hidden="1" x14ac:dyDescent="0.25">
      <c r="A106" s="3" t="s">
        <v>73</v>
      </c>
      <c r="B106" s="39"/>
      <c r="C106" s="39"/>
      <c r="D106" s="39">
        <f t="shared" si="7"/>
        <v>0</v>
      </c>
      <c r="E106" s="8">
        <f>SUM('2025'!D110:D116)+SUM(D102:D106)</f>
        <v>5001.76</v>
      </c>
    </row>
    <row r="107" spans="1:5" ht="15.75" hidden="1" x14ac:dyDescent="0.25">
      <c r="A107" s="3" t="s">
        <v>11</v>
      </c>
      <c r="B107" s="39"/>
      <c r="C107" s="39"/>
      <c r="D107" s="39">
        <f t="shared" si="7"/>
        <v>0</v>
      </c>
      <c r="E107" s="8">
        <f>SUM('2025'!D111:D116)+SUM(D102:D107)</f>
        <v>5001.76</v>
      </c>
    </row>
    <row r="108" spans="1:5" ht="15.75" hidden="1" x14ac:dyDescent="0.25">
      <c r="A108" s="3" t="s">
        <v>12</v>
      </c>
      <c r="B108" s="39"/>
      <c r="C108" s="39"/>
      <c r="D108" s="39">
        <f t="shared" si="7"/>
        <v>0</v>
      </c>
      <c r="E108" s="8">
        <f>SUM('2025'!D112:D116)+SUM(D102:D108)</f>
        <v>0</v>
      </c>
    </row>
    <row r="109" spans="1:5" ht="15.75" hidden="1" x14ac:dyDescent="0.25">
      <c r="A109" s="3" t="s">
        <v>13</v>
      </c>
      <c r="B109" s="39"/>
      <c r="C109" s="39"/>
      <c r="D109" s="39">
        <f t="shared" si="7"/>
        <v>0</v>
      </c>
      <c r="E109" s="8">
        <f>SUM('2025'!D113:D116)+SUM(D102:D109)</f>
        <v>0</v>
      </c>
    </row>
    <row r="110" spans="1:5" ht="15.75" hidden="1" x14ac:dyDescent="0.25">
      <c r="A110" s="3" t="s">
        <v>14</v>
      </c>
      <c r="B110" s="39"/>
      <c r="C110" s="39"/>
      <c r="D110" s="39">
        <f t="shared" si="7"/>
        <v>0</v>
      </c>
      <c r="E110" s="8">
        <f>SUM('2025'!D114:D116)+SUM(D102:D110)</f>
        <v>0</v>
      </c>
    </row>
    <row r="111" spans="1:5" ht="15.75" hidden="1" x14ac:dyDescent="0.25">
      <c r="A111" s="3" t="s">
        <v>15</v>
      </c>
      <c r="B111" s="39"/>
      <c r="C111" s="39"/>
      <c r="D111" s="39">
        <f t="shared" si="7"/>
        <v>0</v>
      </c>
      <c r="E111" s="8">
        <f>SUM('2025'!D115:D116)+SUM(D102:D111)</f>
        <v>0</v>
      </c>
    </row>
    <row r="112" spans="1:5" ht="15.75" hidden="1" x14ac:dyDescent="0.25">
      <c r="A112" s="3" t="s">
        <v>16</v>
      </c>
      <c r="B112" s="39"/>
      <c r="C112" s="39"/>
      <c r="D112" s="39">
        <f t="shared" si="7"/>
        <v>0</v>
      </c>
      <c r="E112" s="8">
        <f>SUM('2025'!D116:D116)+SUM(D102:D112)</f>
        <v>0</v>
      </c>
    </row>
    <row r="113" spans="1:5" ht="15.75" hidden="1" x14ac:dyDescent="0.25">
      <c r="A113" s="3" t="s">
        <v>17</v>
      </c>
      <c r="B113" s="39"/>
      <c r="C113" s="39"/>
      <c r="D113" s="39">
        <f t="shared" si="7"/>
        <v>0</v>
      </c>
      <c r="E113" s="8">
        <f>SUM(D102:D113)</f>
        <v>0</v>
      </c>
    </row>
    <row r="114" spans="1:5" ht="21" x14ac:dyDescent="0.3">
      <c r="A114" s="4" t="s">
        <v>5</v>
      </c>
      <c r="B114" s="5">
        <f>SUM(B102:B113)</f>
        <v>0</v>
      </c>
      <c r="C114" s="5">
        <f>SUM(C102:C113)</f>
        <v>0</v>
      </c>
      <c r="D114" s="5">
        <f>SUM(D102:D113)</f>
        <v>0</v>
      </c>
      <c r="E114" s="7"/>
    </row>
    <row r="115" spans="1:5" s="43" customFormat="1" x14ac:dyDescent="0.25">
      <c r="A115" s="45"/>
      <c r="B115" s="41"/>
      <c r="C115" s="41"/>
      <c r="D115" s="41"/>
      <c r="E115" s="42"/>
    </row>
    <row r="116" spans="1:5" s="43" customFormat="1" x14ac:dyDescent="0.25">
      <c r="A116" s="46"/>
      <c r="B116" s="41"/>
      <c r="C116" s="41"/>
      <c r="D116" s="41"/>
      <c r="E116" s="42"/>
    </row>
    <row r="117" spans="1:5" ht="15" customHeight="1" x14ac:dyDescent="0.25">
      <c r="A117" s="52" t="s">
        <v>87</v>
      </c>
      <c r="B117" s="52"/>
      <c r="C117" s="52"/>
      <c r="D117" s="52"/>
      <c r="E117" s="52"/>
    </row>
    <row r="118" spans="1:5" ht="15.75" customHeight="1" x14ac:dyDescent="0.25">
      <c r="A118" s="52"/>
      <c r="B118" s="52"/>
      <c r="C118" s="52"/>
      <c r="D118" s="52"/>
      <c r="E118" s="52"/>
    </row>
    <row r="119" spans="1:5" ht="15.75" x14ac:dyDescent="0.25">
      <c r="A119" s="34"/>
      <c r="B119" s="35"/>
      <c r="C119" s="35"/>
      <c r="D119" s="35"/>
      <c r="E119" s="35"/>
    </row>
    <row r="120" spans="1:5" ht="15.75" x14ac:dyDescent="0.25">
      <c r="A120" s="34"/>
      <c r="B120" s="35"/>
      <c r="C120" s="35"/>
      <c r="D120" s="35"/>
      <c r="E120" s="35"/>
    </row>
    <row r="121" spans="1:5" ht="15.75" x14ac:dyDescent="0.25">
      <c r="A121" s="34"/>
      <c r="B121" s="35"/>
      <c r="C121" s="35"/>
      <c r="D121" s="35"/>
      <c r="E121" s="35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21" x14ac:dyDescent="0.3">
      <c r="A131" s="36"/>
      <c r="B131" s="37"/>
      <c r="C131" s="37"/>
      <c r="D131" s="37"/>
      <c r="E131" s="38"/>
    </row>
    <row r="132" spans="1:5" x14ac:dyDescent="0.25">
      <c r="A132" s="34"/>
      <c r="B132" s="34"/>
      <c r="C132" s="34"/>
      <c r="D132" s="34"/>
      <c r="E132" s="34"/>
    </row>
    <row r="133" spans="1:5" x14ac:dyDescent="0.25">
      <c r="A133" s="34"/>
      <c r="B133" s="34"/>
      <c r="C133" s="34"/>
      <c r="D133" s="34"/>
      <c r="E133" s="34"/>
    </row>
    <row r="134" spans="1:5" x14ac:dyDescent="0.25">
      <c r="A134" s="34"/>
      <c r="B134" s="34"/>
      <c r="C134" s="34"/>
      <c r="D134" s="34"/>
      <c r="E134" s="34"/>
    </row>
  </sheetData>
  <mergeCells count="10">
    <mergeCell ref="A65:E66"/>
    <mergeCell ref="A82:E83"/>
    <mergeCell ref="A99:E100"/>
    <mergeCell ref="A117:E118"/>
    <mergeCell ref="A2:L2"/>
    <mergeCell ref="A3:E4"/>
    <mergeCell ref="A7:E8"/>
    <mergeCell ref="A26:E27"/>
    <mergeCell ref="A45:E46"/>
    <mergeCell ref="A62:E6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43" workbookViewId="0">
      <selection activeCell="D65" sqref="D6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23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49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3267.06</v>
      </c>
      <c r="C10" s="8">
        <v>419.18</v>
      </c>
      <c r="D10" s="8">
        <f>SUM(B10:C10)</f>
        <v>3686.24</v>
      </c>
      <c r="E10" s="8">
        <f>D10+SUM('2018'!D11:D21)</f>
        <v>79844.540000000008</v>
      </c>
    </row>
    <row r="11" spans="1:12" ht="15.75" x14ac:dyDescent="0.25">
      <c r="A11" s="3" t="s">
        <v>7</v>
      </c>
      <c r="B11" s="8">
        <f>1653.51+449.33</f>
        <v>2102.84</v>
      </c>
      <c r="C11" s="8">
        <v>384.02</v>
      </c>
      <c r="D11" s="8">
        <f t="shared" ref="D11:D21" si="0">SUM(B11:C11)</f>
        <v>2486.86</v>
      </c>
      <c r="E11" s="8">
        <f>D11+SUM('2018'!D12:D21)+SUM(D10)</f>
        <v>72536.22</v>
      </c>
    </row>
    <row r="12" spans="1:12" ht="15.75" x14ac:dyDescent="0.25">
      <c r="A12" s="3" t="s">
        <v>8</v>
      </c>
      <c r="B12" s="8">
        <v>11401.2</v>
      </c>
      <c r="C12" s="8">
        <v>366.31</v>
      </c>
      <c r="D12" s="8">
        <f t="shared" si="0"/>
        <v>11767.51</v>
      </c>
      <c r="E12" s="8">
        <f>D12+SUM('2018'!D13:D21)+SUM(D10:D11)</f>
        <v>77768.37999999999</v>
      </c>
    </row>
    <row r="13" spans="1:12" ht="15.75" x14ac:dyDescent="0.25">
      <c r="A13" s="3" t="s">
        <v>9</v>
      </c>
      <c r="B13" s="8">
        <v>7106.3</v>
      </c>
      <c r="C13" s="8">
        <v>406.55</v>
      </c>
      <c r="D13" s="8">
        <f t="shared" si="0"/>
        <v>7512.85</v>
      </c>
      <c r="E13" s="8">
        <f>D13+SUM('2018'!D14:D21)+SUM(D10:D12)</f>
        <v>80336.39</v>
      </c>
    </row>
    <row r="14" spans="1:12" ht="15.75" x14ac:dyDescent="0.25">
      <c r="A14" s="3" t="s">
        <v>10</v>
      </c>
      <c r="B14" s="8">
        <v>6154.13</v>
      </c>
      <c r="C14" s="8">
        <v>427.83</v>
      </c>
      <c r="D14" s="8">
        <f t="shared" si="0"/>
        <v>6581.96</v>
      </c>
      <c r="E14" s="8">
        <f>D14+SUM('2018'!D15:D21)+SUM(D10:D13)</f>
        <v>81675.549999999988</v>
      </c>
    </row>
    <row r="15" spans="1:12" ht="15.75" x14ac:dyDescent="0.25">
      <c r="A15" s="3" t="s">
        <v>11</v>
      </c>
      <c r="B15" s="8">
        <v>6028.48</v>
      </c>
      <c r="C15" s="8">
        <v>371.05</v>
      </c>
      <c r="D15" s="8">
        <f t="shared" si="0"/>
        <v>6399.53</v>
      </c>
      <c r="E15" s="8">
        <f>D15+SUM('2018'!D16:D21)+SUM(D10:D14)</f>
        <v>82094.459999999992</v>
      </c>
    </row>
    <row r="16" spans="1:12" ht="15.75" x14ac:dyDescent="0.25">
      <c r="A16" s="3" t="s">
        <v>12</v>
      </c>
      <c r="B16" s="8">
        <v>7311.21</v>
      </c>
      <c r="C16" s="8">
        <v>441.69</v>
      </c>
      <c r="D16" s="8">
        <f t="shared" si="0"/>
        <v>7752.9</v>
      </c>
      <c r="E16" s="8">
        <f>D16+SUM('2018'!D17:D21)+SUM(D10:D15)</f>
        <v>83416.87</v>
      </c>
    </row>
    <row r="17" spans="1:5" ht="15.75" x14ac:dyDescent="0.25">
      <c r="A17" s="3" t="s">
        <v>13</v>
      </c>
      <c r="B17" s="8">
        <v>7596.51</v>
      </c>
      <c r="C17" s="8">
        <v>391.97</v>
      </c>
      <c r="D17" s="8">
        <f t="shared" si="0"/>
        <v>7988.4800000000005</v>
      </c>
      <c r="E17" s="8">
        <f>D17+SUM('2018'!D18:D21)+SUM(D10:D16)</f>
        <v>85741.93</v>
      </c>
    </row>
    <row r="18" spans="1:5" ht="15.75" x14ac:dyDescent="0.25">
      <c r="A18" s="3" t="s">
        <v>14</v>
      </c>
      <c r="B18" s="8">
        <v>8499.11</v>
      </c>
      <c r="C18" s="8">
        <v>360.27</v>
      </c>
      <c r="D18" s="8">
        <f t="shared" si="0"/>
        <v>8859.380000000001</v>
      </c>
      <c r="E18" s="8">
        <f>D18+SUM('2018'!D19:D21)+SUM(D10:D17)</f>
        <v>87353.82</v>
      </c>
    </row>
    <row r="19" spans="1:5" ht="16.5" customHeight="1" x14ac:dyDescent="0.25">
      <c r="A19" s="3" t="s">
        <v>15</v>
      </c>
      <c r="B19" s="8">
        <v>8408.89</v>
      </c>
      <c r="C19" s="8">
        <v>373.65</v>
      </c>
      <c r="D19" s="8">
        <f t="shared" si="0"/>
        <v>8782.5399999999991</v>
      </c>
      <c r="E19" s="8">
        <f>D19+SUM('2018'!D20:D21)+SUM(D10:D18)</f>
        <v>89471.66</v>
      </c>
    </row>
    <row r="20" spans="1:5" ht="15.75" x14ac:dyDescent="0.25">
      <c r="A20" s="3" t="s">
        <v>16</v>
      </c>
      <c r="B20" s="8">
        <v>9599.51</v>
      </c>
      <c r="C20" s="8">
        <v>288.75</v>
      </c>
      <c r="D20" s="8">
        <f t="shared" si="0"/>
        <v>9888.26</v>
      </c>
      <c r="E20" s="8">
        <f>D20+SUM('2018'!D21:D21)+SUM(D10:D19)</f>
        <v>88257.61</v>
      </c>
    </row>
    <row r="21" spans="1:5" ht="15.75" x14ac:dyDescent="0.25">
      <c r="A21" s="3" t="s">
        <v>17</v>
      </c>
      <c r="B21" s="8">
        <v>9562.3799999999992</v>
      </c>
      <c r="C21" s="8">
        <v>272.02999999999997</v>
      </c>
      <c r="D21" s="8">
        <f t="shared" si="0"/>
        <v>9834.41</v>
      </c>
      <c r="E21" s="8">
        <f>SUM(D10:D21)</f>
        <v>91540.92</v>
      </c>
    </row>
    <row r="22" spans="1:5" ht="21" x14ac:dyDescent="0.3">
      <c r="A22" s="4" t="s">
        <v>5</v>
      </c>
      <c r="B22" s="5">
        <f>SUM(B10:B21)</f>
        <v>87037.62</v>
      </c>
      <c r="C22" s="5">
        <f t="shared" ref="C22:D22" si="1">SUM(C10:C21)</f>
        <v>4503.3</v>
      </c>
      <c r="D22" s="5">
        <f t="shared" si="1"/>
        <v>91540.92</v>
      </c>
      <c r="E22" s="7"/>
    </row>
    <row r="26" spans="1:5" x14ac:dyDescent="0.25">
      <c r="A26" s="47" t="s">
        <v>50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2816.13</v>
      </c>
      <c r="C29" s="8">
        <v>283.98</v>
      </c>
      <c r="D29" s="8">
        <f>SUM(B29:C29)</f>
        <v>3100.11</v>
      </c>
      <c r="E29" s="8">
        <f>D29+SUM('2018'!D30:D40)</f>
        <v>45288.25</v>
      </c>
    </row>
    <row r="30" spans="1:5" ht="15.75" x14ac:dyDescent="0.25">
      <c r="A30" s="3" t="s">
        <v>7</v>
      </c>
      <c r="B30" s="8">
        <v>5755.61</v>
      </c>
      <c r="C30" s="8">
        <v>260.16000000000003</v>
      </c>
      <c r="D30" s="8">
        <f t="shared" ref="D30:D40" si="2">SUM(B30:C30)</f>
        <v>6015.7699999999995</v>
      </c>
      <c r="E30" s="8">
        <f>D30+SUM('2018'!D31:D40)+SUM(D29)</f>
        <v>49835.479999999996</v>
      </c>
    </row>
    <row r="31" spans="1:5" ht="15.75" x14ac:dyDescent="0.25">
      <c r="A31" s="3" t="s">
        <v>8</v>
      </c>
      <c r="B31" s="8">
        <v>1104.43</v>
      </c>
      <c r="C31" s="8">
        <v>248.15</v>
      </c>
      <c r="D31" s="8">
        <f t="shared" si="2"/>
        <v>1352.5800000000002</v>
      </c>
      <c r="E31" s="8">
        <f>D31+SUM('2018'!D32:D40)+SUM(D29:D30)</f>
        <v>48239.62</v>
      </c>
    </row>
    <row r="32" spans="1:5" ht="15.75" x14ac:dyDescent="0.25">
      <c r="A32" s="3" t="s">
        <v>9</v>
      </c>
      <c r="B32" s="8">
        <v>4185.4799999999996</v>
      </c>
      <c r="C32" s="8">
        <v>307.49</v>
      </c>
      <c r="D32" s="8">
        <f t="shared" si="2"/>
        <v>4492.9699999999993</v>
      </c>
      <c r="E32" s="8">
        <f>D32+SUM('2018'!D33:D40)+SUM(D29:D31)</f>
        <v>49074.950000000004</v>
      </c>
    </row>
    <row r="33" spans="1:5" ht="15.75" x14ac:dyDescent="0.25">
      <c r="A33" s="3" t="s">
        <v>10</v>
      </c>
      <c r="B33" s="8">
        <v>1610.74</v>
      </c>
      <c r="C33" s="8">
        <v>329.18</v>
      </c>
      <c r="D33" s="8">
        <f t="shared" si="2"/>
        <v>1939.92</v>
      </c>
      <c r="E33" s="8">
        <f>D33+SUM('2018'!D34:D40)+SUM(D29:D32)</f>
        <v>48100.200000000004</v>
      </c>
    </row>
    <row r="34" spans="1:5" ht="15.75" x14ac:dyDescent="0.25">
      <c r="A34" s="3" t="s">
        <v>11</v>
      </c>
      <c r="B34" s="8">
        <v>1233.92</v>
      </c>
      <c r="C34" s="8">
        <v>285.45999999999998</v>
      </c>
      <c r="D34" s="8">
        <f t="shared" si="2"/>
        <v>1519.38</v>
      </c>
      <c r="E34" s="8">
        <f>D34+SUM('2018'!D35:D40)+SUM(D29:D33)</f>
        <v>45792.22</v>
      </c>
    </row>
    <row r="35" spans="1:5" ht="15.75" x14ac:dyDescent="0.25">
      <c r="A35" s="3" t="s">
        <v>12</v>
      </c>
      <c r="B35" s="8">
        <v>1339.22</v>
      </c>
      <c r="C35" s="8">
        <v>374.77</v>
      </c>
      <c r="D35" s="8">
        <f t="shared" si="2"/>
        <v>1713.99</v>
      </c>
      <c r="E35" s="8">
        <f>D35+SUM('2018'!D36:D40)+SUM(D29:D34)</f>
        <v>44199.09</v>
      </c>
    </row>
    <row r="36" spans="1:5" ht="15.75" x14ac:dyDescent="0.25">
      <c r="A36" s="3" t="s">
        <v>13</v>
      </c>
      <c r="B36" s="8">
        <v>1366.01</v>
      </c>
      <c r="C36" s="8">
        <v>337.64</v>
      </c>
      <c r="D36" s="8">
        <f t="shared" si="2"/>
        <v>1703.65</v>
      </c>
      <c r="E36" s="8">
        <f>D36+SUM('2018'!D37:D40)+SUM(D29:D35)</f>
        <v>41092.639999999999</v>
      </c>
    </row>
    <row r="37" spans="1:5" ht="15.75" x14ac:dyDescent="0.25">
      <c r="A37" s="3" t="s">
        <v>14</v>
      </c>
      <c r="B37" s="8">
        <v>1414.67</v>
      </c>
      <c r="C37" s="8">
        <v>309.57</v>
      </c>
      <c r="D37" s="8">
        <f t="shared" si="2"/>
        <v>1724.24</v>
      </c>
      <c r="E37" s="8">
        <f>D37+SUM('2018'!D38:D40)+SUM(D29:D36)</f>
        <v>39771.69</v>
      </c>
    </row>
    <row r="38" spans="1:5" ht="15.75" x14ac:dyDescent="0.25">
      <c r="A38" s="3" t="s">
        <v>15</v>
      </c>
      <c r="B38" s="8">
        <v>1721.06</v>
      </c>
      <c r="C38" s="8">
        <v>316.3</v>
      </c>
      <c r="D38" s="8">
        <f t="shared" si="2"/>
        <v>2037.36</v>
      </c>
      <c r="E38" s="8">
        <f>D38+SUM('2018'!D39:D40)+SUM(D29:D37)</f>
        <v>34623.060000000005</v>
      </c>
    </row>
    <row r="39" spans="1:5" ht="15.75" x14ac:dyDescent="0.25">
      <c r="A39" s="3" t="s">
        <v>16</v>
      </c>
      <c r="B39" s="8">
        <v>2432.8000000000002</v>
      </c>
      <c r="C39" s="8">
        <v>251.08</v>
      </c>
      <c r="D39" s="8">
        <f t="shared" si="2"/>
        <v>2683.88</v>
      </c>
      <c r="E39" s="8">
        <f>D39+SUM('2018'!D40:D40)+SUM(D29:D38)</f>
        <v>35179.490000000005</v>
      </c>
    </row>
    <row r="40" spans="1:5" ht="15.75" x14ac:dyDescent="0.25">
      <c r="A40" s="3" t="s">
        <v>17</v>
      </c>
      <c r="B40" s="8">
        <v>1672.84</v>
      </c>
      <c r="C40" s="8">
        <v>260.43</v>
      </c>
      <c r="D40" s="8">
        <f t="shared" si="2"/>
        <v>1933.27</v>
      </c>
      <c r="E40" s="8">
        <f>SUM(D29:D40)</f>
        <v>30217.120000000006</v>
      </c>
    </row>
    <row r="41" spans="1:5" ht="21" x14ac:dyDescent="0.3">
      <c r="A41" s="4" t="s">
        <v>5</v>
      </c>
      <c r="B41" s="5">
        <f>SUM(B29:B40)</f>
        <v>26652.91</v>
      </c>
      <c r="C41" s="5">
        <f t="shared" ref="C41:D41" si="3">SUM(C29:C40)</f>
        <v>3564.2100000000005</v>
      </c>
      <c r="D41" s="5">
        <f t="shared" si="3"/>
        <v>30217.120000000006</v>
      </c>
      <c r="E41" s="7"/>
    </row>
    <row r="45" spans="1:5" x14ac:dyDescent="0.25">
      <c r="A45" s="47" t="s">
        <v>48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362.67</v>
      </c>
      <c r="D48" s="8">
        <f>SUM(B48:C48)</f>
        <v>362.67</v>
      </c>
      <c r="E48" s="8">
        <f>D48+SUM('2018'!D49:D59)</f>
        <v>3895.1400000000008</v>
      </c>
    </row>
    <row r="49" spans="1:5" ht="15.75" x14ac:dyDescent="0.25">
      <c r="A49" s="3" t="s">
        <v>7</v>
      </c>
      <c r="B49" s="8">
        <v>0</v>
      </c>
      <c r="C49" s="8">
        <v>332.84</v>
      </c>
      <c r="D49" s="8">
        <f t="shared" ref="D49:D59" si="4">SUM(B49:C49)</f>
        <v>332.84</v>
      </c>
      <c r="E49" s="8">
        <f>D49+SUM('2018'!D50:D59)+SUM(D48)</f>
        <v>3964.1800000000007</v>
      </c>
    </row>
    <row r="50" spans="1:5" ht="15.75" x14ac:dyDescent="0.25">
      <c r="A50" s="3" t="s">
        <v>8</v>
      </c>
      <c r="B50" s="8">
        <v>0</v>
      </c>
      <c r="C50" s="8">
        <v>315.57</v>
      </c>
      <c r="D50" s="8">
        <f t="shared" si="4"/>
        <v>315.57</v>
      </c>
      <c r="E50" s="8">
        <f>D50+SUM('2018'!D51:D59)+SUM(D48:D49)</f>
        <v>3938.8500000000004</v>
      </c>
    </row>
    <row r="51" spans="1:5" ht="15.75" x14ac:dyDescent="0.25">
      <c r="A51" s="3" t="s">
        <v>9</v>
      </c>
      <c r="B51" s="8">
        <v>0</v>
      </c>
      <c r="C51" s="8">
        <v>350.11</v>
      </c>
      <c r="D51" s="8">
        <f t="shared" si="4"/>
        <v>350.11</v>
      </c>
      <c r="E51" s="8">
        <f>D51+SUM('2018'!D52:D59)+SUM(D48:D50)</f>
        <v>3955.76</v>
      </c>
    </row>
    <row r="52" spans="1:5" ht="15.75" x14ac:dyDescent="0.25">
      <c r="A52" s="3" t="s">
        <v>10</v>
      </c>
      <c r="B52" s="8">
        <v>0</v>
      </c>
      <c r="C52" s="8">
        <v>370.52</v>
      </c>
      <c r="D52" s="8">
        <f t="shared" si="4"/>
        <v>370.52</v>
      </c>
      <c r="E52" s="8">
        <f>D52+SUM('2018'!D53:D59)+SUM(D48:D51)</f>
        <v>4095.0800000000004</v>
      </c>
    </row>
    <row r="53" spans="1:5" ht="15.75" x14ac:dyDescent="0.25">
      <c r="A53" s="3" t="s">
        <v>11</v>
      </c>
      <c r="B53" s="8">
        <v>0</v>
      </c>
      <c r="C53" s="8">
        <v>320.27999999999997</v>
      </c>
      <c r="D53" s="8">
        <f t="shared" si="4"/>
        <v>320.27999999999997</v>
      </c>
      <c r="E53" s="8">
        <f>D53+SUM('2018'!D54:D59)+SUM(D48:D52)</f>
        <v>4079.16</v>
      </c>
    </row>
    <row r="54" spans="1:5" ht="15.75" x14ac:dyDescent="0.25">
      <c r="A54" s="3" t="s">
        <v>12</v>
      </c>
      <c r="B54" s="8">
        <v>0</v>
      </c>
      <c r="C54" s="8">
        <v>389.36</v>
      </c>
      <c r="D54" s="8">
        <f t="shared" si="4"/>
        <v>389.36</v>
      </c>
      <c r="E54" s="8">
        <f>D54+SUM('2018'!D55:D59)+SUM(D48:D53)</f>
        <v>4114.12</v>
      </c>
    </row>
    <row r="55" spans="1:5" ht="15.75" x14ac:dyDescent="0.25">
      <c r="A55" s="3" t="s">
        <v>13</v>
      </c>
      <c r="B55" s="8">
        <v>0</v>
      </c>
      <c r="C55" s="8">
        <v>346.97</v>
      </c>
      <c r="D55" s="8">
        <f t="shared" si="4"/>
        <v>346.97</v>
      </c>
      <c r="E55" s="8">
        <f>D55+SUM('2018'!D56:D59)+SUM(D48:D54)</f>
        <v>4090.1899999999996</v>
      </c>
    </row>
    <row r="56" spans="1:5" ht="15.75" x14ac:dyDescent="0.25">
      <c r="A56" s="3" t="s">
        <v>14</v>
      </c>
      <c r="B56" s="8">
        <v>0</v>
      </c>
      <c r="C56" s="8">
        <v>315.57</v>
      </c>
      <c r="D56" s="8">
        <f t="shared" si="4"/>
        <v>315.57</v>
      </c>
      <c r="E56" s="8">
        <f>D56+SUM('2018'!D57:D59)+SUM(D48:D55)</f>
        <v>4097.8599999999997</v>
      </c>
    </row>
    <row r="57" spans="1:5" ht="15.75" x14ac:dyDescent="0.25">
      <c r="A57" s="3" t="s">
        <v>15</v>
      </c>
      <c r="B57" s="8">
        <v>0</v>
      </c>
      <c r="C57" s="8">
        <v>334.62</v>
      </c>
      <c r="D57" s="8">
        <f t="shared" si="4"/>
        <v>334.62</v>
      </c>
      <c r="E57" s="8">
        <f>D57+SUM('2018'!D58:D59)+SUM(D48:D56)</f>
        <v>4073.58</v>
      </c>
    </row>
    <row r="58" spans="1:5" ht="15.75" x14ac:dyDescent="0.25">
      <c r="A58" s="3" t="s">
        <v>16</v>
      </c>
      <c r="B58" s="8">
        <v>0</v>
      </c>
      <c r="C58" s="8">
        <v>265.49</v>
      </c>
      <c r="D58" s="8">
        <f t="shared" si="4"/>
        <v>265.49</v>
      </c>
      <c r="E58" s="8">
        <f>D58+SUM('2018'!D59:D59)+SUM(D48:D57)</f>
        <v>4011.67</v>
      </c>
    </row>
    <row r="59" spans="1:5" ht="15.75" x14ac:dyDescent="0.25">
      <c r="A59" s="3" t="s">
        <v>17</v>
      </c>
      <c r="B59" s="8">
        <v>0</v>
      </c>
      <c r="C59" s="8">
        <v>263.93</v>
      </c>
      <c r="D59" s="8">
        <f t="shared" si="4"/>
        <v>263.93</v>
      </c>
      <c r="E59" s="8">
        <f>SUM(D48:D59)</f>
        <v>3967.93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3967.93</v>
      </c>
      <c r="D60" s="5">
        <f t="shared" si="5"/>
        <v>3967.93</v>
      </c>
      <c r="E60" s="7"/>
    </row>
    <row r="62" spans="1:5" x14ac:dyDescent="0.25">
      <c r="A62" s="52" t="s">
        <v>51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  <row r="65" spans="4:4" x14ac:dyDescent="0.25">
      <c r="D65" s="1"/>
    </row>
  </sheetData>
  <mergeCells count="6">
    <mergeCell ref="A2:L2"/>
    <mergeCell ref="A62:E63"/>
    <mergeCell ref="A3:E4"/>
    <mergeCell ref="A7:E8"/>
    <mergeCell ref="A26:E27"/>
    <mergeCell ref="A45:E46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view="pageBreakPreview" topLeftCell="A7" zoomScale="60" workbookViewId="0">
      <selection activeCell="N24" sqref="N24"/>
    </sheetView>
  </sheetViews>
  <sheetFormatPr defaultRowHeight="15" x14ac:dyDescent="0.25"/>
  <cols>
    <col min="1" max="1" width="38.42578125" customWidth="1"/>
    <col min="2" max="2" width="32.42578125" hidden="1" customWidth="1"/>
    <col min="3" max="3" width="98.42578125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24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2" spans="1:12" x14ac:dyDescent="0.25">
      <c r="B12" s="9"/>
    </row>
    <row r="13" spans="1:12" x14ac:dyDescent="0.25">
      <c r="A13" s="57" t="s">
        <v>28</v>
      </c>
      <c r="B13" s="57"/>
      <c r="C13" s="57"/>
      <c r="D13" s="57"/>
    </row>
    <row r="14" spans="1:12" x14ac:dyDescent="0.25">
      <c r="A14" s="57"/>
      <c r="B14" s="57"/>
      <c r="C14" s="57"/>
      <c r="D14" s="57"/>
    </row>
    <row r="17" spans="1:5" ht="21" x14ac:dyDescent="0.35">
      <c r="A17" s="58" t="s">
        <v>29</v>
      </c>
      <c r="B17" s="58"/>
      <c r="C17" s="58"/>
      <c r="D17" s="58"/>
      <c r="E17" s="58"/>
    </row>
    <row r="18" spans="1:5" ht="23.25" x14ac:dyDescent="0.25">
      <c r="A18" s="20" t="s">
        <v>30</v>
      </c>
      <c r="B18" s="20" t="s">
        <v>31</v>
      </c>
      <c r="C18" s="20" t="s">
        <v>32</v>
      </c>
      <c r="D18" s="10" t="s">
        <v>33</v>
      </c>
      <c r="E18" s="11" t="s">
        <v>34</v>
      </c>
    </row>
    <row r="19" spans="1:5" ht="21" x14ac:dyDescent="0.35">
      <c r="A19" s="17" t="s">
        <v>35</v>
      </c>
      <c r="B19" s="18">
        <v>206747</v>
      </c>
      <c r="C19" s="18">
        <f>146666.66+60000</f>
        <v>206666.66</v>
      </c>
      <c r="D19" s="13">
        <f>-B19+C19</f>
        <v>-80.339999999996508</v>
      </c>
      <c r="E19" s="12"/>
    </row>
    <row r="20" spans="1:5" ht="21" x14ac:dyDescent="0.35">
      <c r="A20" s="17" t="s">
        <v>7</v>
      </c>
      <c r="B20" s="18">
        <v>206747</v>
      </c>
      <c r="C20" s="18">
        <f>146666.66+46000</f>
        <v>192666.66</v>
      </c>
      <c r="D20" s="13">
        <f>-B20+C20</f>
        <v>-14080.339999999997</v>
      </c>
      <c r="E20" s="12"/>
    </row>
    <row r="21" spans="1:5" ht="21" x14ac:dyDescent="0.35">
      <c r="A21" s="17" t="s">
        <v>8</v>
      </c>
      <c r="B21" s="18">
        <v>206747</v>
      </c>
      <c r="C21" s="18">
        <f>146666.66+50000</f>
        <v>196666.66</v>
      </c>
      <c r="D21" s="13">
        <f t="shared" ref="D21:D31" si="0">-B21+C21</f>
        <v>-10080.339999999997</v>
      </c>
      <c r="E21" s="12"/>
    </row>
    <row r="22" spans="1:5" ht="21" x14ac:dyDescent="0.35">
      <c r="A22" s="17" t="s">
        <v>9</v>
      </c>
      <c r="B22" s="18">
        <v>206747</v>
      </c>
      <c r="C22" s="18">
        <v>146666.66</v>
      </c>
      <c r="D22" s="13">
        <f t="shared" si="0"/>
        <v>-60080.34</v>
      </c>
      <c r="E22" s="12"/>
    </row>
    <row r="23" spans="1:5" ht="21" x14ac:dyDescent="0.35">
      <c r="A23" s="17" t="s">
        <v>36</v>
      </c>
      <c r="B23" s="18">
        <v>206747</v>
      </c>
      <c r="C23" s="18">
        <f>43640.43+43640.43+1700+1700+1438+110203.71</f>
        <v>202322.57</v>
      </c>
      <c r="D23" s="13">
        <f t="shared" si="0"/>
        <v>-4424.429999999993</v>
      </c>
      <c r="E23" s="14" t="s">
        <v>37</v>
      </c>
    </row>
    <row r="24" spans="1:5" ht="21" x14ac:dyDescent="0.35">
      <c r="A24" s="17" t="s">
        <v>38</v>
      </c>
      <c r="B24" s="18">
        <v>206747</v>
      </c>
      <c r="C24" s="18">
        <f>45702+1500+11565+206747</f>
        <v>265514</v>
      </c>
      <c r="D24" s="13">
        <f t="shared" si="0"/>
        <v>58767</v>
      </c>
      <c r="E24" s="14" t="s">
        <v>39</v>
      </c>
    </row>
    <row r="25" spans="1:5" ht="21" x14ac:dyDescent="0.35">
      <c r="A25" s="17" t="s">
        <v>40</v>
      </c>
      <c r="B25" s="18">
        <v>206747</v>
      </c>
      <c r="C25" s="18">
        <f>4329.31+44718+162029</f>
        <v>211076.31</v>
      </c>
      <c r="D25" s="13">
        <f t="shared" si="0"/>
        <v>4329.3099999999977</v>
      </c>
      <c r="E25" s="14" t="s">
        <v>41</v>
      </c>
    </row>
    <row r="26" spans="1:5" ht="21" x14ac:dyDescent="0.35">
      <c r="A26" s="17" t="s">
        <v>42</v>
      </c>
      <c r="B26" s="18">
        <v>206747</v>
      </c>
      <c r="C26" s="19">
        <v>206747</v>
      </c>
      <c r="D26" s="13">
        <v>0</v>
      </c>
      <c r="E26" s="15" t="s">
        <v>43</v>
      </c>
    </row>
    <row r="27" spans="1:5" ht="21" x14ac:dyDescent="0.35">
      <c r="A27" s="17" t="s">
        <v>14</v>
      </c>
      <c r="B27" s="18">
        <v>206747</v>
      </c>
      <c r="C27" s="18">
        <v>206747</v>
      </c>
      <c r="D27" s="13">
        <f t="shared" si="0"/>
        <v>0</v>
      </c>
      <c r="E27" s="14" t="s">
        <v>44</v>
      </c>
    </row>
    <row r="28" spans="1:5" ht="21" x14ac:dyDescent="0.35">
      <c r="A28" s="17" t="s">
        <v>15</v>
      </c>
      <c r="B28" s="18">
        <v>206747</v>
      </c>
      <c r="C28" s="18">
        <f>45361+146164.02</f>
        <v>191525.02</v>
      </c>
      <c r="D28" s="13">
        <f t="shared" si="0"/>
        <v>-15221.98000000001</v>
      </c>
      <c r="E28" s="12"/>
    </row>
    <row r="29" spans="1:5" ht="21" x14ac:dyDescent="0.35">
      <c r="A29" s="17" t="s">
        <v>45</v>
      </c>
      <c r="B29" s="18">
        <v>206747</v>
      </c>
      <c r="C29" s="18">
        <v>206747</v>
      </c>
      <c r="D29" s="13">
        <f t="shared" si="0"/>
        <v>0</v>
      </c>
      <c r="E29" s="12"/>
    </row>
    <row r="30" spans="1:5" ht="21" x14ac:dyDescent="0.35">
      <c r="A30" s="17" t="s">
        <v>46</v>
      </c>
      <c r="B30" s="18">
        <v>206747</v>
      </c>
      <c r="C30" s="18">
        <v>206747</v>
      </c>
      <c r="D30" s="13">
        <f t="shared" si="0"/>
        <v>0</v>
      </c>
      <c r="E30" s="12"/>
    </row>
    <row r="31" spans="1:5" ht="28.5" x14ac:dyDescent="0.25">
      <c r="A31" s="22" t="s">
        <v>47</v>
      </c>
      <c r="B31" s="23">
        <f>SUM(B19:B30)</f>
        <v>2480964</v>
      </c>
      <c r="C31" s="23">
        <f>SUM(C19:C30)</f>
        <v>2440092.54</v>
      </c>
      <c r="D31" s="16">
        <f t="shared" si="0"/>
        <v>-40871.459999999963</v>
      </c>
      <c r="E31" s="12"/>
    </row>
  </sheetData>
  <mergeCells count="5">
    <mergeCell ref="A4:E5"/>
    <mergeCell ref="A6:E10"/>
    <mergeCell ref="A3:L3"/>
    <mergeCell ref="A13:D14"/>
    <mergeCell ref="A17:E1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5" workbookViewId="0">
      <selection activeCell="C30" sqref="C30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27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29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53940.03+147000</f>
        <v>200940.03</v>
      </c>
      <c r="D15" s="13">
        <f>-B15+C15</f>
        <v>-5806.9700000000012</v>
      </c>
      <c r="E15" s="12"/>
    </row>
    <row r="16" spans="1:12" ht="33.75" x14ac:dyDescent="0.5">
      <c r="A16" s="25" t="s">
        <v>7</v>
      </c>
      <c r="B16" s="24">
        <v>206747</v>
      </c>
      <c r="C16" s="24">
        <f>147000+48402.34</f>
        <v>195402.34</v>
      </c>
      <c r="D16" s="13">
        <f>-B16+C16</f>
        <v>-11344.660000000003</v>
      </c>
      <c r="E16" s="12"/>
    </row>
    <row r="17" spans="1:5" ht="33.75" x14ac:dyDescent="0.5">
      <c r="A17" s="25" t="s">
        <v>8</v>
      </c>
      <c r="B17" s="24">
        <v>206747</v>
      </c>
      <c r="C17" s="24">
        <v>231341</v>
      </c>
      <c r="D17" s="13">
        <f t="shared" ref="D17:D35" si="0">-B17+C17</f>
        <v>24594</v>
      </c>
      <c r="E17" s="12"/>
    </row>
    <row r="18" spans="1:5" ht="33.75" x14ac:dyDescent="0.5">
      <c r="A18" s="25" t="s">
        <v>9</v>
      </c>
      <c r="B18" s="24">
        <v>206747</v>
      </c>
      <c r="C18" s="24">
        <v>195429.44</v>
      </c>
      <c r="D18" s="13">
        <f t="shared" si="0"/>
        <v>-11317.559999999998</v>
      </c>
      <c r="E18" s="12"/>
    </row>
    <row r="19" spans="1:5" ht="33.75" hidden="1" x14ac:dyDescent="0.5">
      <c r="A19" s="25" t="s">
        <v>36</v>
      </c>
      <c r="B19" s="24">
        <v>206747</v>
      </c>
      <c r="C19" s="24"/>
      <c r="D19" s="13">
        <f t="shared" si="0"/>
        <v>-206747</v>
      </c>
      <c r="E19" s="14" t="s">
        <v>37</v>
      </c>
    </row>
    <row r="20" spans="1:5" ht="33.75" hidden="1" x14ac:dyDescent="0.5">
      <c r="A20" s="25" t="s">
        <v>38</v>
      </c>
      <c r="B20" s="24">
        <v>206747</v>
      </c>
      <c r="C20" s="24"/>
      <c r="D20" s="13">
        <f t="shared" si="0"/>
        <v>-206747</v>
      </c>
      <c r="E20" s="14" t="s">
        <v>39</v>
      </c>
    </row>
    <row r="21" spans="1:5" ht="33.75" hidden="1" x14ac:dyDescent="0.5">
      <c r="A21" s="25" t="s">
        <v>40</v>
      </c>
      <c r="B21" s="24">
        <v>206747</v>
      </c>
      <c r="C21" s="24"/>
      <c r="D21" s="13">
        <f t="shared" si="0"/>
        <v>-206747</v>
      </c>
      <c r="E21" s="14" t="s">
        <v>41</v>
      </c>
    </row>
    <row r="22" spans="1:5" ht="33.75" hidden="1" x14ac:dyDescent="0.5">
      <c r="A22" s="25" t="s">
        <v>42</v>
      </c>
      <c r="B22" s="24">
        <v>206747</v>
      </c>
      <c r="C22" s="26"/>
      <c r="D22" s="13">
        <v>0</v>
      </c>
      <c r="E22" s="15" t="s">
        <v>43</v>
      </c>
    </row>
    <row r="23" spans="1:5" ht="33.75" hidden="1" x14ac:dyDescent="0.5">
      <c r="A23" s="25" t="s">
        <v>14</v>
      </c>
      <c r="B23" s="24">
        <v>206747</v>
      </c>
      <c r="C23" s="24"/>
      <c r="D23" s="13">
        <f t="shared" si="0"/>
        <v>-206747</v>
      </c>
      <c r="E23" s="14" t="s">
        <v>44</v>
      </c>
    </row>
    <row r="24" spans="1:5" ht="33.75" hidden="1" x14ac:dyDescent="0.5">
      <c r="A24" s="25" t="s">
        <v>15</v>
      </c>
      <c r="B24" s="24">
        <v>206747</v>
      </c>
      <c r="C24" s="24"/>
      <c r="D24" s="13">
        <f t="shared" si="0"/>
        <v>-206747</v>
      </c>
      <c r="E24" s="12"/>
    </row>
    <row r="25" spans="1:5" ht="33.75" hidden="1" x14ac:dyDescent="0.5">
      <c r="A25" s="25" t="s">
        <v>45</v>
      </c>
      <c r="B25" s="24">
        <v>206747</v>
      </c>
      <c r="C25" s="24"/>
      <c r="D25" s="13">
        <f t="shared" si="0"/>
        <v>-206747</v>
      </c>
      <c r="E25" s="12"/>
    </row>
    <row r="26" spans="1:5" ht="33.75" hidden="1" x14ac:dyDescent="0.5">
      <c r="A26" s="25" t="s">
        <v>46</v>
      </c>
      <c r="B26" s="24">
        <v>206747</v>
      </c>
      <c r="C26" s="24"/>
      <c r="D26" s="13">
        <f t="shared" si="0"/>
        <v>-206747</v>
      </c>
      <c r="E26" s="12"/>
    </row>
    <row r="27" spans="1:5" ht="33.75" x14ac:dyDescent="0.5">
      <c r="A27" s="25" t="s">
        <v>36</v>
      </c>
      <c r="B27" s="24"/>
      <c r="C27" s="24">
        <v>193855</v>
      </c>
      <c r="D27" s="13"/>
      <c r="E27" s="12"/>
    </row>
    <row r="28" spans="1:5" ht="33.75" x14ac:dyDescent="0.5">
      <c r="A28" s="25" t="s">
        <v>38</v>
      </c>
      <c r="B28" s="24"/>
      <c r="C28" s="24">
        <v>194664</v>
      </c>
      <c r="D28" s="13"/>
      <c r="E28" s="12"/>
    </row>
    <row r="29" spans="1:5" ht="33.75" x14ac:dyDescent="0.5">
      <c r="A29" s="25" t="s">
        <v>40</v>
      </c>
      <c r="B29" s="24"/>
      <c r="C29" s="24">
        <v>201127.48</v>
      </c>
      <c r="D29" s="13"/>
      <c r="E29" s="12"/>
    </row>
    <row r="30" spans="1:5" ht="33.75" x14ac:dyDescent="0.5">
      <c r="A30" s="25" t="s">
        <v>42</v>
      </c>
      <c r="B30" s="24"/>
      <c r="C30" s="24">
        <v>195244.01</v>
      </c>
      <c r="D30" s="13"/>
      <c r="E30" s="12"/>
    </row>
    <row r="31" spans="1:5" ht="33.75" x14ac:dyDescent="0.5">
      <c r="A31" s="25" t="s">
        <v>14</v>
      </c>
      <c r="B31" s="24"/>
      <c r="C31" s="24">
        <v>186650</v>
      </c>
      <c r="D31" s="13"/>
      <c r="E31" s="12"/>
    </row>
    <row r="32" spans="1:5" ht="33.75" x14ac:dyDescent="0.5">
      <c r="A32" s="25" t="s">
        <v>15</v>
      </c>
      <c r="B32" s="24"/>
      <c r="C32" s="24">
        <v>254230</v>
      </c>
      <c r="D32" s="13"/>
      <c r="E32" s="12"/>
    </row>
    <row r="33" spans="1:5" ht="33.75" x14ac:dyDescent="0.5">
      <c r="A33" s="25" t="s">
        <v>45</v>
      </c>
      <c r="B33" s="24"/>
      <c r="C33" s="24">
        <v>201316</v>
      </c>
      <c r="D33" s="13"/>
      <c r="E33" s="12"/>
    </row>
    <row r="34" spans="1:5" ht="33.75" x14ac:dyDescent="0.5">
      <c r="A34" s="25" t="s">
        <v>46</v>
      </c>
      <c r="B34" s="24"/>
      <c r="C34" s="24">
        <v>263920.37</v>
      </c>
      <c r="D34" s="13"/>
      <c r="E34" s="12"/>
    </row>
    <row r="35" spans="1:5" ht="46.5" x14ac:dyDescent="0.25">
      <c r="A35" s="27" t="s">
        <v>47</v>
      </c>
      <c r="B35" s="28">
        <f>SUM(B15:B26)</f>
        <v>2480964</v>
      </c>
      <c r="C35" s="28">
        <f>SUM(C15:C34)</f>
        <v>2514119.67</v>
      </c>
      <c r="D35" s="16">
        <f t="shared" si="0"/>
        <v>33155.669999999925</v>
      </c>
      <c r="E35" s="12"/>
    </row>
    <row r="37" spans="1:5" x14ac:dyDescent="0.25">
      <c r="A37" s="59" t="s">
        <v>52</v>
      </c>
      <c r="B37" s="59"/>
      <c r="C37" s="59"/>
    </row>
    <row r="38" spans="1:5" x14ac:dyDescent="0.25">
      <c r="A38" s="59"/>
      <c r="B38" s="59"/>
      <c r="C38" s="59"/>
    </row>
  </sheetData>
  <mergeCells count="5">
    <mergeCell ref="A37:C38"/>
    <mergeCell ref="A3:L3"/>
    <mergeCell ref="A4:E5"/>
    <mergeCell ref="A6:E10"/>
    <mergeCell ref="A13:E13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opLeftCell="A19" workbookViewId="0">
      <selection activeCell="A38" sqref="A37:A38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53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54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22908.11+52650+146666.67</f>
        <v>222224.78000000003</v>
      </c>
      <c r="D15" s="13">
        <f>-B15+C15</f>
        <v>15477.780000000028</v>
      </c>
      <c r="E15" s="12"/>
    </row>
    <row r="16" spans="1:12" ht="33.75" x14ac:dyDescent="0.5">
      <c r="A16" s="25" t="s">
        <v>7</v>
      </c>
      <c r="B16" s="24">
        <v>206747</v>
      </c>
      <c r="C16" s="24">
        <f>146666.66+53155.52</f>
        <v>199822.18</v>
      </c>
      <c r="D16" s="13">
        <f>-B16+C16</f>
        <v>-6924.820000000007</v>
      </c>
      <c r="E16" s="12"/>
    </row>
    <row r="17" spans="1:5" ht="33.75" x14ac:dyDescent="0.5">
      <c r="A17" s="25" t="s">
        <v>8</v>
      </c>
      <c r="B17" s="24">
        <v>206747</v>
      </c>
      <c r="C17" s="24">
        <f>146666.66+55333.34</f>
        <v>202000</v>
      </c>
      <c r="D17" s="13">
        <f t="shared" ref="D17:D27" si="0">-B17+C17</f>
        <v>-4747</v>
      </c>
      <c r="E17" s="12"/>
    </row>
    <row r="18" spans="1:5" ht="33.75" x14ac:dyDescent="0.5">
      <c r="A18" s="25" t="s">
        <v>9</v>
      </c>
      <c r="B18" s="24">
        <v>206747</v>
      </c>
      <c r="C18" s="24">
        <v>177666</v>
      </c>
      <c r="D18" s="13">
        <f t="shared" si="0"/>
        <v>-29081</v>
      </c>
      <c r="E18" s="12"/>
    </row>
    <row r="19" spans="1:5" ht="33.75" x14ac:dyDescent="0.5">
      <c r="A19" s="25" t="s">
        <v>36</v>
      </c>
      <c r="B19" s="24">
        <v>206747</v>
      </c>
      <c r="C19" s="24">
        <v>167801.60000000001</v>
      </c>
      <c r="D19" s="13">
        <f t="shared" si="0"/>
        <v>-38945.399999999994</v>
      </c>
      <c r="E19" s="14" t="s">
        <v>37</v>
      </c>
    </row>
    <row r="20" spans="1:5" ht="33.75" x14ac:dyDescent="0.5">
      <c r="A20" s="25" t="s">
        <v>38</v>
      </c>
      <c r="B20" s="24">
        <v>206747</v>
      </c>
      <c r="C20" s="24">
        <v>173121.96</v>
      </c>
      <c r="D20" s="13">
        <f t="shared" si="0"/>
        <v>-33625.040000000008</v>
      </c>
      <c r="E20" s="14" t="s">
        <v>39</v>
      </c>
    </row>
    <row r="21" spans="1:5" ht="33.75" x14ac:dyDescent="0.5">
      <c r="A21" s="25" t="s">
        <v>40</v>
      </c>
      <c r="B21" s="24">
        <v>206747</v>
      </c>
      <c r="C21" s="24">
        <v>146666.66</v>
      </c>
      <c r="D21" s="13">
        <f t="shared" si="0"/>
        <v>-60080.34</v>
      </c>
      <c r="E21" s="14" t="s">
        <v>41</v>
      </c>
    </row>
    <row r="22" spans="1:5" ht="33.75" x14ac:dyDescent="0.5">
      <c r="A22" s="25" t="s">
        <v>42</v>
      </c>
      <c r="B22" s="24">
        <v>206747</v>
      </c>
      <c r="C22" s="26">
        <v>146666.66</v>
      </c>
      <c r="D22" s="13">
        <v>0</v>
      </c>
      <c r="E22" s="15" t="s">
        <v>43</v>
      </c>
    </row>
    <row r="23" spans="1:5" ht="33.75" x14ac:dyDescent="0.5">
      <c r="A23" s="25" t="s">
        <v>14</v>
      </c>
      <c r="B23" s="24">
        <v>206747</v>
      </c>
      <c r="C23" s="24">
        <v>146666.66</v>
      </c>
      <c r="D23" s="13">
        <f t="shared" si="0"/>
        <v>-60080.34</v>
      </c>
      <c r="E23" s="14" t="s">
        <v>44</v>
      </c>
    </row>
    <row r="24" spans="1:5" ht="33.75" x14ac:dyDescent="0.5">
      <c r="A24" s="25" t="s">
        <v>15</v>
      </c>
      <c r="B24" s="24">
        <v>206747</v>
      </c>
      <c r="C24" s="24">
        <v>146666.66</v>
      </c>
      <c r="D24" s="13">
        <f t="shared" si="0"/>
        <v>-60080.34</v>
      </c>
      <c r="E24" s="12"/>
    </row>
    <row r="25" spans="1:5" ht="33.75" x14ac:dyDescent="0.5">
      <c r="A25" s="25" t="s">
        <v>45</v>
      </c>
      <c r="B25" s="24">
        <v>206747</v>
      </c>
      <c r="C25" s="24">
        <v>146666.66</v>
      </c>
      <c r="D25" s="13">
        <f t="shared" si="0"/>
        <v>-60080.34</v>
      </c>
      <c r="E25" s="12"/>
    </row>
    <row r="26" spans="1:5" ht="33.75" x14ac:dyDescent="0.5">
      <c r="A26" s="25" t="s">
        <v>46</v>
      </c>
      <c r="B26" s="24">
        <v>206747</v>
      </c>
      <c r="C26" s="24">
        <v>146666.66</v>
      </c>
      <c r="D26" s="13">
        <f t="shared" si="0"/>
        <v>-60080.34</v>
      </c>
      <c r="E26" s="12"/>
    </row>
    <row r="27" spans="1:5" ht="46.5" x14ac:dyDescent="0.25">
      <c r="A27" s="27" t="s">
        <v>47</v>
      </c>
      <c r="B27" s="28">
        <f>SUM(B15:B26)</f>
        <v>2480964</v>
      </c>
      <c r="C27" s="28">
        <f>SUM(C15:C26)</f>
        <v>2022636.4799999995</v>
      </c>
      <c r="D27" s="16">
        <f t="shared" si="0"/>
        <v>-458327.52000000048</v>
      </c>
      <c r="E27" s="12"/>
    </row>
    <row r="29" spans="1:5" x14ac:dyDescent="0.25">
      <c r="A29" s="59" t="s">
        <v>60</v>
      </c>
      <c r="B29" s="59"/>
      <c r="C29" s="59"/>
    </row>
    <row r="30" spans="1:5" x14ac:dyDescent="0.25">
      <c r="A30" s="59"/>
      <c r="B30" s="59"/>
      <c r="C30" s="59"/>
    </row>
  </sheetData>
  <mergeCells count="5">
    <mergeCell ref="A3:L3"/>
    <mergeCell ref="A4:E5"/>
    <mergeCell ref="A6:E10"/>
    <mergeCell ref="A13:E13"/>
    <mergeCell ref="A29:C30"/>
  </mergeCells>
  <printOptions horizontalCentered="1" verticalCentered="1"/>
  <pageMargins left="0" right="0" top="0" bottom="0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B46" zoomScale="160" zoomScaleNormal="160" workbookViewId="0">
      <selection activeCell="C70" sqref="C70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55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195.58</v>
      </c>
      <c r="D10" s="8">
        <f>B10+C10</f>
        <v>195.58</v>
      </c>
      <c r="E10" s="8">
        <f>D10+SUM('2019'!D11:D21)</f>
        <v>88050.26</v>
      </c>
    </row>
    <row r="11" spans="1:12" ht="15.75" x14ac:dyDescent="0.25">
      <c r="A11" s="3" t="s">
        <v>7</v>
      </c>
      <c r="B11" s="8">
        <f>11733.32+6373.25</f>
        <v>18106.57</v>
      </c>
      <c r="C11" s="8">
        <v>120.11</v>
      </c>
      <c r="D11" s="8">
        <f>B11+C11</f>
        <v>18226.68</v>
      </c>
      <c r="E11" s="8">
        <f>D11+SUM('2019'!D12:D21)+SUM(D10)</f>
        <v>103790.08</v>
      </c>
    </row>
    <row r="12" spans="1:12" ht="15.75" x14ac:dyDescent="0.25">
      <c r="A12" s="3" t="s">
        <v>8</v>
      </c>
      <c r="B12" s="8">
        <v>7005.75</v>
      </c>
      <c r="C12" s="8">
        <v>230.4</v>
      </c>
      <c r="D12" s="8">
        <f t="shared" ref="D12:D21" si="0">SUM(B12:C12)</f>
        <v>7236.15</v>
      </c>
      <c r="E12" s="8">
        <f>D12+SUM('2019'!D13:D21)+SUM(D10:D11)</f>
        <v>99258.72</v>
      </c>
    </row>
    <row r="13" spans="1:12" ht="15.75" x14ac:dyDescent="0.25">
      <c r="A13" s="3" t="s">
        <v>9</v>
      </c>
      <c r="B13" s="8">
        <v>17196.12</v>
      </c>
      <c r="C13" s="8">
        <v>193.5</v>
      </c>
      <c r="D13" s="8">
        <f t="shared" si="0"/>
        <v>17389.62</v>
      </c>
      <c r="E13" s="8">
        <f>D13+SUM('2019'!D2:D14)+SUM(D10:D12)</f>
        <v>75083.45</v>
      </c>
    </row>
    <row r="14" spans="1:12" ht="15.75" x14ac:dyDescent="0.25">
      <c r="A14" s="3" t="s">
        <v>10</v>
      </c>
      <c r="B14" s="8">
        <v>5182.72</v>
      </c>
      <c r="C14" s="8">
        <v>162.51</v>
      </c>
      <c r="D14" s="8">
        <f t="shared" si="0"/>
        <v>5345.2300000000005</v>
      </c>
      <c r="E14" s="8">
        <f>D14+SUM('2019'!D15:D21)+SUM(D10:D13)</f>
        <v>107898.76000000001</v>
      </c>
    </row>
    <row r="15" spans="1:12" ht="15.75" x14ac:dyDescent="0.25">
      <c r="A15" s="3" t="s">
        <v>11</v>
      </c>
      <c r="B15" s="8">
        <v>3527.31</v>
      </c>
      <c r="C15" s="8">
        <v>146.85</v>
      </c>
      <c r="D15" s="8">
        <f t="shared" si="0"/>
        <v>3674.16</v>
      </c>
      <c r="E15" s="8">
        <f>D15+SUM('2019'!D16:D21)+SUM(D10:D14)</f>
        <v>105173.39000000001</v>
      </c>
    </row>
    <row r="16" spans="1:12" ht="15.75" x14ac:dyDescent="0.25">
      <c r="A16" s="3" t="s">
        <v>12</v>
      </c>
      <c r="B16" s="8">
        <v>8198.86</v>
      </c>
      <c r="C16" s="8">
        <v>132.83000000000001</v>
      </c>
      <c r="D16" s="8">
        <f t="shared" si="0"/>
        <v>8331.69</v>
      </c>
      <c r="E16" s="8">
        <f>D16+SUM('2019'!D17:D21)+SUM(D10:D15)</f>
        <v>105752.18000000001</v>
      </c>
    </row>
    <row r="17" spans="1:5" ht="15.75" x14ac:dyDescent="0.25">
      <c r="A17" s="3" t="s">
        <v>13</v>
      </c>
      <c r="B17" s="8">
        <v>10323.450000000001</v>
      </c>
      <c r="C17" s="8">
        <v>110.15</v>
      </c>
      <c r="D17" s="8">
        <f t="shared" si="0"/>
        <v>10433.6</v>
      </c>
      <c r="E17" s="8">
        <f>D17+SUM('2019'!D18:D21)+SUM(D10:D16)</f>
        <v>108197.29999999999</v>
      </c>
    </row>
    <row r="18" spans="1:5" ht="15.75" x14ac:dyDescent="0.25">
      <c r="A18" s="3" t="s">
        <v>14</v>
      </c>
      <c r="B18" s="8">
        <v>8757.27</v>
      </c>
      <c r="C18" s="8">
        <v>107.63</v>
      </c>
      <c r="D18" s="8">
        <f t="shared" si="0"/>
        <v>8864.9</v>
      </c>
      <c r="E18" s="8">
        <f>D18+SUM('2019'!D19:D21)+SUM(D10:D17)</f>
        <v>108202.82</v>
      </c>
    </row>
    <row r="19" spans="1:5" ht="16.5" customHeight="1" x14ac:dyDescent="0.25">
      <c r="A19" s="3" t="s">
        <v>15</v>
      </c>
      <c r="B19" s="8">
        <v>15508.47</v>
      </c>
      <c r="C19" s="8">
        <v>147.38</v>
      </c>
      <c r="D19" s="8">
        <f t="shared" si="0"/>
        <v>15655.849999999999</v>
      </c>
      <c r="E19" s="8">
        <f>D19+SUM('2019'!D20:D21)+SUM(D10:D18)</f>
        <v>115076.13</v>
      </c>
    </row>
    <row r="20" spans="1:5" ht="15.75" x14ac:dyDescent="0.25">
      <c r="A20" s="3" t="s">
        <v>16</v>
      </c>
      <c r="B20" s="8">
        <v>9416.9599999999991</v>
      </c>
      <c r="C20" s="8">
        <v>182.08</v>
      </c>
      <c r="D20" s="8">
        <f t="shared" si="0"/>
        <v>9599.0399999999991</v>
      </c>
      <c r="E20" s="8">
        <f>D20+SUM('2019'!D21:D21)+SUM(D10:D19)</f>
        <v>114786.90999999999</v>
      </c>
    </row>
    <row r="21" spans="1:5" ht="15.75" x14ac:dyDescent="0.25">
      <c r="A21" s="3" t="s">
        <v>17</v>
      </c>
      <c r="B21" s="8">
        <v>5654.01</v>
      </c>
      <c r="C21" s="8">
        <v>171.28</v>
      </c>
      <c r="D21" s="8">
        <f t="shared" si="0"/>
        <v>5825.29</v>
      </c>
      <c r="E21" s="8">
        <f>SUM(D10:D21)</f>
        <v>110777.78999999998</v>
      </c>
    </row>
    <row r="22" spans="1:5" ht="21" x14ac:dyDescent="0.3">
      <c r="A22" s="4" t="s">
        <v>5</v>
      </c>
      <c r="B22" s="5">
        <f>SUM(B10:B21)</f>
        <v>108877.49</v>
      </c>
      <c r="C22" s="5">
        <f t="shared" ref="C22:D22" si="1">SUM(C10:C21)</f>
        <v>1900.3</v>
      </c>
      <c r="D22" s="5">
        <f t="shared" si="1"/>
        <v>110777.78999999998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186.55</v>
      </c>
      <c r="C29" s="8">
        <v>413.78</v>
      </c>
      <c r="D29" s="8">
        <f>SUM(B29:C29)</f>
        <v>600.32999999999993</v>
      </c>
      <c r="E29" s="8">
        <f>D29+SUM('2019'!D30:D40)</f>
        <v>27717.340000000004</v>
      </c>
    </row>
    <row r="30" spans="1:5" ht="15.75" x14ac:dyDescent="0.25">
      <c r="A30" s="3" t="s">
        <v>7</v>
      </c>
      <c r="B30" s="8">
        <v>2066.08</v>
      </c>
      <c r="C30" s="8">
        <v>138.52000000000001</v>
      </c>
      <c r="D30" s="8">
        <f t="shared" ref="D30:D40" si="2">SUM(B30:C30)</f>
        <v>2204.6</v>
      </c>
      <c r="E30" s="8">
        <f>D30+SUM('2019'!D31:D40)+SUM(D29)</f>
        <v>23906.17</v>
      </c>
    </row>
    <row r="31" spans="1:5" ht="15.75" x14ac:dyDescent="0.25">
      <c r="A31" s="3" t="s">
        <v>8</v>
      </c>
      <c r="B31" s="8">
        <v>512.34</v>
      </c>
      <c r="C31" s="8">
        <v>265.72000000000003</v>
      </c>
      <c r="D31" s="8">
        <f t="shared" si="2"/>
        <v>778.06000000000006</v>
      </c>
      <c r="E31" s="8">
        <f>D31+SUM('2019'!D32:D40)+SUM(D29:D30)</f>
        <v>23331.65</v>
      </c>
    </row>
    <row r="32" spans="1:5" ht="15.75" x14ac:dyDescent="0.25">
      <c r="A32" s="3" t="s">
        <v>9</v>
      </c>
      <c r="B32" s="8">
        <v>145.38999999999999</v>
      </c>
      <c r="C32" s="8">
        <v>223.16</v>
      </c>
      <c r="D32" s="8">
        <f t="shared" si="2"/>
        <v>368.54999999999995</v>
      </c>
      <c r="E32" s="8">
        <f>D32+SUM('2019'!D33:D40)+SUM(D29:D31)</f>
        <v>19207.230000000003</v>
      </c>
    </row>
    <row r="33" spans="1:5" ht="15.75" x14ac:dyDescent="0.25">
      <c r="A33" s="3" t="s">
        <v>10</v>
      </c>
      <c r="B33" s="8">
        <v>162.56</v>
      </c>
      <c r="C33" s="8">
        <v>187.42</v>
      </c>
      <c r="D33" s="8">
        <f t="shared" si="2"/>
        <v>349.98</v>
      </c>
      <c r="E33" s="8">
        <f>D33+SUM('2019'!D34:D40)+SUM(D29:D32)</f>
        <v>17617.29</v>
      </c>
    </row>
    <row r="34" spans="1:5" ht="15.75" x14ac:dyDescent="0.25">
      <c r="A34" s="3" t="s">
        <v>11</v>
      </c>
      <c r="B34" s="8">
        <v>1151.97</v>
      </c>
      <c r="C34" s="8">
        <v>169.36</v>
      </c>
      <c r="D34" s="8">
        <f t="shared" si="2"/>
        <v>1321.33</v>
      </c>
      <c r="E34" s="8">
        <f>D34+SUM('2019'!D35:D40)+SUM(D29:D33)</f>
        <v>17419.239999999998</v>
      </c>
    </row>
    <row r="35" spans="1:5" ht="15.75" x14ac:dyDescent="0.25">
      <c r="A35" s="3" t="s">
        <v>12</v>
      </c>
      <c r="B35" s="8">
        <f>994.46+3928.65</f>
        <v>4923.1100000000006</v>
      </c>
      <c r="C35" s="8">
        <v>153.19999999999999</v>
      </c>
      <c r="D35" s="8">
        <f t="shared" si="2"/>
        <v>5076.3100000000004</v>
      </c>
      <c r="E35" s="8">
        <f>D35+SUM('2019'!D36:D40)+SUM(D29:D34)</f>
        <v>20781.559999999998</v>
      </c>
    </row>
    <row r="36" spans="1:5" ht="15.75" x14ac:dyDescent="0.25">
      <c r="A36" s="3" t="s">
        <v>13</v>
      </c>
      <c r="B36" s="8">
        <v>1738.8</v>
      </c>
      <c r="C36" s="8">
        <v>138.84</v>
      </c>
      <c r="D36" s="8">
        <f t="shared" si="2"/>
        <v>1877.6399999999999</v>
      </c>
      <c r="E36" s="8">
        <f>D36+SUM('2019'!D37:D40)+SUM(D29:D35)</f>
        <v>20955.55</v>
      </c>
    </row>
    <row r="37" spans="1:5" ht="15.75" x14ac:dyDescent="0.25">
      <c r="A37" s="3" t="s">
        <v>14</v>
      </c>
      <c r="B37" s="8">
        <f>10395.48-8864.91</f>
        <v>1530.5699999999997</v>
      </c>
      <c r="C37" s="8">
        <v>124.12</v>
      </c>
      <c r="D37" s="8">
        <f t="shared" si="2"/>
        <v>1654.6899999999996</v>
      </c>
      <c r="E37" s="8">
        <f>D37+SUM('2019'!D38:D40)+SUM(D29:D36)</f>
        <v>20886</v>
      </c>
    </row>
    <row r="38" spans="1:5" ht="15.75" x14ac:dyDescent="0.25">
      <c r="A38" s="3" t="s">
        <v>15</v>
      </c>
      <c r="B38" s="8">
        <v>701.21</v>
      </c>
      <c r="C38" s="8">
        <v>124.3</v>
      </c>
      <c r="D38" s="8">
        <f t="shared" si="2"/>
        <v>825.51</v>
      </c>
      <c r="E38" s="8">
        <f>D38+SUM('2019'!D39:D40)+SUM(D29:D37)</f>
        <v>19674.149999999998</v>
      </c>
    </row>
    <row r="39" spans="1:5" ht="15.75" x14ac:dyDescent="0.25">
      <c r="A39" s="3" t="s">
        <v>16</v>
      </c>
      <c r="B39" s="8">
        <v>394.44</v>
      </c>
      <c r="C39" s="8">
        <v>118.54</v>
      </c>
      <c r="D39" s="8">
        <f t="shared" si="2"/>
        <v>512.98</v>
      </c>
      <c r="E39" s="8">
        <f>D39+SUM('2019'!D40:D40)+SUM(D29:D38)</f>
        <v>17503.25</v>
      </c>
    </row>
    <row r="40" spans="1:5" ht="15.75" x14ac:dyDescent="0.25">
      <c r="A40" s="3" t="s">
        <v>17</v>
      </c>
      <c r="B40" s="8">
        <v>712.42</v>
      </c>
      <c r="C40" s="8">
        <v>130.56</v>
      </c>
      <c r="D40" s="8">
        <f t="shared" si="2"/>
        <v>842.98</v>
      </c>
      <c r="E40" s="8">
        <f>SUM(D29:D40)</f>
        <v>16412.96</v>
      </c>
    </row>
    <row r="41" spans="1:5" ht="21" x14ac:dyDescent="0.3">
      <c r="A41" s="4" t="s">
        <v>5</v>
      </c>
      <c r="B41" s="5">
        <f>SUM(B29:B40)</f>
        <v>14225.439999999999</v>
      </c>
      <c r="C41" s="5">
        <f t="shared" ref="C41:D41" si="3">SUM(C29:C40)</f>
        <v>2187.52</v>
      </c>
      <c r="D41" s="5">
        <f t="shared" si="3"/>
        <v>16412.96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83.27</v>
      </c>
      <c r="D48" s="8">
        <f>SUM(B48:C48)</f>
        <v>83.27</v>
      </c>
      <c r="E48" s="8">
        <f>D48+SUM('2019'!D49:D59)</f>
        <v>3688.5299999999997</v>
      </c>
    </row>
    <row r="49" spans="1:5" ht="15.75" x14ac:dyDescent="0.25">
      <c r="A49" s="3" t="s">
        <v>7</v>
      </c>
      <c r="B49" s="8">
        <v>0</v>
      </c>
      <c r="C49" s="8">
        <v>226.05</v>
      </c>
      <c r="D49" s="8">
        <f t="shared" ref="D49:D59" si="4">SUM(B49:C49)</f>
        <v>226.05</v>
      </c>
      <c r="E49" s="8">
        <f>D49+SUM('2019'!D50:D59)+SUM(D48)</f>
        <v>3581.7400000000007</v>
      </c>
    </row>
    <row r="50" spans="1:5" ht="15.75" x14ac:dyDescent="0.25">
      <c r="A50" s="3" t="s">
        <v>8</v>
      </c>
      <c r="B50" s="8">
        <v>0</v>
      </c>
      <c r="C50" s="8">
        <v>262.35000000000002</v>
      </c>
      <c r="D50" s="8">
        <f t="shared" si="4"/>
        <v>262.35000000000002</v>
      </c>
      <c r="E50" s="8">
        <f>D50+SUM('2019'!D51:D59)+SUM(D48:D49)</f>
        <v>3528.52</v>
      </c>
    </row>
    <row r="51" spans="1:5" ht="15.75" x14ac:dyDescent="0.25">
      <c r="A51" s="3" t="s">
        <v>9</v>
      </c>
      <c r="B51" s="8">
        <v>0</v>
      </c>
      <c r="C51" s="8">
        <v>219.45</v>
      </c>
      <c r="D51" s="8">
        <f t="shared" si="4"/>
        <v>219.45</v>
      </c>
      <c r="E51" s="8">
        <f>D51+SUM('2019'!D52:D59)+SUM(D48:D50)</f>
        <v>3397.8599999999992</v>
      </c>
    </row>
    <row r="52" spans="1:5" ht="15.75" x14ac:dyDescent="0.25">
      <c r="A52" s="3" t="s">
        <v>10</v>
      </c>
      <c r="B52" s="8">
        <v>0</v>
      </c>
      <c r="C52" s="8">
        <v>137.80000000000001</v>
      </c>
      <c r="D52" s="8">
        <f t="shared" si="4"/>
        <v>137.80000000000001</v>
      </c>
      <c r="E52" s="8">
        <f>D52+SUM('2019'!D53:D59)+SUM(D48:D51)</f>
        <v>3165.1400000000003</v>
      </c>
    </row>
    <row r="53" spans="1:5" ht="15.75" x14ac:dyDescent="0.25">
      <c r="A53" s="3" t="s">
        <v>11</v>
      </c>
      <c r="B53" s="8">
        <v>0</v>
      </c>
      <c r="C53" s="8">
        <v>386.67</v>
      </c>
      <c r="D53" s="8">
        <f t="shared" si="4"/>
        <v>386.67</v>
      </c>
      <c r="E53" s="8">
        <f>D53+SUM('2019'!D54:D59)+SUM(D48:D52)</f>
        <v>3231.53</v>
      </c>
    </row>
    <row r="54" spans="1:5" ht="15.75" x14ac:dyDescent="0.25">
      <c r="A54" s="3" t="s">
        <v>12</v>
      </c>
      <c r="B54" s="8">
        <v>0</v>
      </c>
      <c r="C54" s="8">
        <v>136.71</v>
      </c>
      <c r="D54" s="8">
        <f t="shared" si="4"/>
        <v>136.71</v>
      </c>
      <c r="E54" s="8">
        <f>D54+SUM('2019'!D55:D59)+SUM(D48:D53)</f>
        <v>2978.88</v>
      </c>
    </row>
    <row r="55" spans="1:5" ht="15.75" x14ac:dyDescent="0.25">
      <c r="A55" s="3" t="s">
        <v>13</v>
      </c>
      <c r="B55" s="8">
        <v>0</v>
      </c>
      <c r="C55" s="8">
        <v>111.72</v>
      </c>
      <c r="D55" s="8">
        <f t="shared" si="4"/>
        <v>111.72</v>
      </c>
      <c r="E55" s="8">
        <f>D55+SUM('2019'!D56:D59)+SUM(D48:D54)</f>
        <v>2743.63</v>
      </c>
    </row>
    <row r="56" spans="1:5" ht="15.75" x14ac:dyDescent="0.25">
      <c r="A56" s="3" t="s">
        <v>14</v>
      </c>
      <c r="B56" s="8">
        <v>0</v>
      </c>
      <c r="C56" s="8">
        <v>110.25</v>
      </c>
      <c r="D56" s="8">
        <f t="shared" si="4"/>
        <v>110.25</v>
      </c>
      <c r="E56" s="8">
        <f>D56+SUM('2019'!D57:D59)+SUM(D48:D55)</f>
        <v>2538.3100000000004</v>
      </c>
    </row>
    <row r="57" spans="1:5" ht="15.75" x14ac:dyDescent="0.25">
      <c r="A57" s="3" t="s">
        <v>15</v>
      </c>
      <c r="B57" s="8">
        <v>0</v>
      </c>
      <c r="C57" s="8">
        <v>110.25</v>
      </c>
      <c r="D57" s="8">
        <f t="shared" si="4"/>
        <v>110.25</v>
      </c>
      <c r="E57" s="8">
        <f>D57+SUM('2019'!D58:D59)+SUM(D48:D56)</f>
        <v>2313.9400000000005</v>
      </c>
    </row>
    <row r="58" spans="1:5" ht="15.75" x14ac:dyDescent="0.25">
      <c r="A58" s="3" t="s">
        <v>16</v>
      </c>
      <c r="B58" s="8">
        <v>0</v>
      </c>
      <c r="C58" s="8">
        <v>105.84</v>
      </c>
      <c r="D58" s="8">
        <f t="shared" si="4"/>
        <v>105.84</v>
      </c>
      <c r="E58" s="8">
        <f>D58+SUM('2019'!D59:D59)+SUM(D48:D57)</f>
        <v>2154.29</v>
      </c>
    </row>
    <row r="59" spans="1:5" ht="15.75" x14ac:dyDescent="0.25">
      <c r="A59" s="3" t="s">
        <v>17</v>
      </c>
      <c r="B59" s="8">
        <v>0</v>
      </c>
      <c r="C59" s="8">
        <v>114.66</v>
      </c>
      <c r="D59" s="8">
        <f t="shared" si="4"/>
        <v>114.66</v>
      </c>
      <c r="E59" s="8">
        <f>SUM(D48:D59)</f>
        <v>2005.0200000000002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2005.0200000000002</v>
      </c>
      <c r="D60" s="5">
        <f t="shared" si="5"/>
        <v>2005.0200000000002</v>
      </c>
      <c r="E60" s="7"/>
    </row>
    <row r="62" spans="1:5" x14ac:dyDescent="0.25">
      <c r="A62" s="52" t="s">
        <v>59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3" zoomScale="160" zoomScaleNormal="160" workbookViewId="0">
      <selection activeCell="C24" sqref="C24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61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123.54</v>
      </c>
      <c r="D10" s="8">
        <f>B10+C10</f>
        <v>123.54</v>
      </c>
      <c r="E10" s="8">
        <f>D10+SUM('2020'!D11:D21)</f>
        <v>110705.74999999999</v>
      </c>
    </row>
    <row r="11" spans="1:12" ht="15.75" x14ac:dyDescent="0.25">
      <c r="A11" s="3" t="s">
        <v>7</v>
      </c>
      <c r="B11" s="8">
        <f>14392.2+5844.83</f>
        <v>20237.03</v>
      </c>
      <c r="C11" s="8">
        <v>109.2</v>
      </c>
      <c r="D11" s="8">
        <f>B11+C11</f>
        <v>20346.23</v>
      </c>
      <c r="E11" s="8">
        <f>D11+SUM('2020'!D12:D21)+SUM(D10)</f>
        <v>112825.29999999997</v>
      </c>
    </row>
    <row r="12" spans="1:12" ht="15.75" x14ac:dyDescent="0.25">
      <c r="A12" s="3" t="s">
        <v>8</v>
      </c>
      <c r="B12" s="8">
        <v>10499.46</v>
      </c>
      <c r="C12" s="8">
        <v>174.23</v>
      </c>
      <c r="D12" s="8">
        <f t="shared" ref="D12:D21" si="0">SUM(B12:C12)</f>
        <v>10673.689999999999</v>
      </c>
      <c r="E12" s="8">
        <f>D12+SUM('2020'!D13:D21)+SUM(D10:D11)</f>
        <v>116262.83999999998</v>
      </c>
    </row>
    <row r="13" spans="1:12" ht="15.75" x14ac:dyDescent="0.25">
      <c r="A13" s="3" t="s">
        <v>9</v>
      </c>
      <c r="B13" s="8">
        <v>7267.7</v>
      </c>
      <c r="C13" s="8">
        <v>184.15</v>
      </c>
      <c r="D13" s="8">
        <f t="shared" si="0"/>
        <v>7451.8499999999995</v>
      </c>
      <c r="E13" s="8">
        <f>D13+SUM('2020'!D14:D21)+SUM(D10:D12)</f>
        <v>106325.07</v>
      </c>
    </row>
    <row r="14" spans="1:12" ht="15.75" x14ac:dyDescent="0.25">
      <c r="A14" s="3" t="s">
        <v>10</v>
      </c>
      <c r="B14" s="8">
        <v>7445.76</v>
      </c>
      <c r="C14" s="8">
        <f>218.13+19.31</f>
        <v>237.44</v>
      </c>
      <c r="D14" s="8">
        <f t="shared" si="0"/>
        <v>7683.2</v>
      </c>
      <c r="E14" s="8">
        <f>D14+SUM('2020'!D15:D21)+SUM(D10:D13)</f>
        <v>108663.03999999999</v>
      </c>
    </row>
    <row r="15" spans="1:12" ht="15.75" x14ac:dyDescent="0.25">
      <c r="A15" s="3" t="s">
        <v>11</v>
      </c>
      <c r="B15" s="8">
        <v>11370.21</v>
      </c>
      <c r="C15" s="8">
        <v>271.36</v>
      </c>
      <c r="D15" s="8">
        <f t="shared" si="0"/>
        <v>11641.57</v>
      </c>
      <c r="E15" s="8">
        <f>D15+SUM('2020'!D16:D21)+SUM(D10:D14)</f>
        <v>116630.45</v>
      </c>
    </row>
    <row r="16" spans="1:12" ht="15.75" x14ac:dyDescent="0.25">
      <c r="A16" s="3" t="s">
        <v>12</v>
      </c>
      <c r="B16" s="8">
        <f>10497.52+8767.14</f>
        <v>19264.66</v>
      </c>
      <c r="C16" s="8">
        <v>389.48</v>
      </c>
      <c r="D16" s="8">
        <f t="shared" si="0"/>
        <v>19654.14</v>
      </c>
      <c r="E16" s="8">
        <f>D16+SUM('2020'!D17:D21)+SUM(D10:D15)</f>
        <v>127952.9</v>
      </c>
    </row>
    <row r="17" spans="1:5" ht="15.75" x14ac:dyDescent="0.25">
      <c r="A17" s="3" t="s">
        <v>13</v>
      </c>
      <c r="B17" s="8">
        <v>16903.349999999999</v>
      </c>
      <c r="C17" s="8">
        <v>489.86</v>
      </c>
      <c r="D17" s="8">
        <f t="shared" si="0"/>
        <v>17393.21</v>
      </c>
      <c r="E17" s="8">
        <f>D17+SUM('2020'!D18:D21)+SUM(D10:D16)</f>
        <v>134912.51</v>
      </c>
    </row>
    <row r="18" spans="1:5" ht="15.75" x14ac:dyDescent="0.25">
      <c r="A18" s="3" t="s">
        <v>14</v>
      </c>
      <c r="B18" s="8">
        <v>16717.57</v>
      </c>
      <c r="C18" s="29">
        <v>603.04999999999995</v>
      </c>
      <c r="D18" s="8">
        <f t="shared" si="0"/>
        <v>17320.62</v>
      </c>
      <c r="E18" s="8">
        <f>D18+SUM('2020'!D19:D21)+SUM(D10:D17)</f>
        <v>143368.22999999998</v>
      </c>
    </row>
    <row r="19" spans="1:5" ht="16.5" customHeight="1" x14ac:dyDescent="0.25">
      <c r="A19" s="3" t="s">
        <v>15</v>
      </c>
      <c r="B19" s="8">
        <v>17172.59</v>
      </c>
      <c r="C19" s="8">
        <v>659.54</v>
      </c>
      <c r="D19" s="8">
        <f t="shared" si="0"/>
        <v>17832.13</v>
      </c>
      <c r="E19" s="8">
        <f>D19+SUM('2020'!D20:D21)+SUM(D10:D18)</f>
        <v>145544.50999999998</v>
      </c>
    </row>
    <row r="20" spans="1:5" ht="15.75" x14ac:dyDescent="0.25">
      <c r="A20" s="3" t="s">
        <v>16</v>
      </c>
      <c r="B20" s="8">
        <v>11052.15</v>
      </c>
      <c r="C20" s="8">
        <v>804.06</v>
      </c>
      <c r="D20" s="8">
        <f t="shared" si="0"/>
        <v>11856.21</v>
      </c>
      <c r="E20" s="8">
        <f>D20+SUM('2020'!D21:D21)+SUM(D10:D19)</f>
        <v>147801.68</v>
      </c>
    </row>
    <row r="21" spans="1:5" ht="15.75" x14ac:dyDescent="0.25">
      <c r="A21" s="3" t="s">
        <v>17</v>
      </c>
      <c r="B21" s="8">
        <v>13758.2</v>
      </c>
      <c r="C21" s="8">
        <v>1051.69</v>
      </c>
      <c r="D21" s="8">
        <f t="shared" si="0"/>
        <v>14809.890000000001</v>
      </c>
      <c r="E21" s="8">
        <f>D21+SUM(D10:D20)</f>
        <v>156786.28</v>
      </c>
    </row>
    <row r="22" spans="1:5" ht="21" x14ac:dyDescent="0.3">
      <c r="A22" s="4" t="s">
        <v>5</v>
      </c>
      <c r="B22" s="5">
        <f>SUM(B10:B21)</f>
        <v>151688.68</v>
      </c>
      <c r="C22" s="5">
        <f t="shared" ref="C22:D22" si="1">SUM(C10:C21)</f>
        <v>5097.6000000000004</v>
      </c>
      <c r="D22" s="5">
        <f t="shared" si="1"/>
        <v>156786.28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2823.19</v>
      </c>
      <c r="C29" s="8">
        <v>118.86</v>
      </c>
      <c r="D29" s="8">
        <f>SUM(B29:C29)</f>
        <v>2942.05</v>
      </c>
      <c r="E29" s="8">
        <f>D29+SUM('2020'!D30:D40)</f>
        <v>18754.68</v>
      </c>
    </row>
    <row r="30" spans="1:5" ht="15.75" x14ac:dyDescent="0.25">
      <c r="A30" s="3" t="s">
        <v>7</v>
      </c>
      <c r="B30" s="8">
        <f>15420.1-15026.74</f>
        <v>393.36000000000058</v>
      </c>
      <c r="C30" s="8">
        <v>107.11</v>
      </c>
      <c r="D30" s="8">
        <f t="shared" ref="D30:D40" si="2">SUM(B30:C30)</f>
        <v>500.4700000000006</v>
      </c>
      <c r="E30" s="8">
        <f>D30+SUM('2020'!D31:D40)+SUM(D29)</f>
        <v>17050.550000000003</v>
      </c>
    </row>
    <row r="31" spans="1:5" ht="15.75" x14ac:dyDescent="0.25">
      <c r="A31" s="3" t="s">
        <v>8</v>
      </c>
      <c r="B31" s="8">
        <v>782.48</v>
      </c>
      <c r="C31" s="8">
        <v>180.54</v>
      </c>
      <c r="D31" s="8">
        <f t="shared" si="2"/>
        <v>963.02</v>
      </c>
      <c r="E31" s="8">
        <f>D31+SUM('2020'!D32:D40)+SUM(D29:D30)</f>
        <v>17235.510000000002</v>
      </c>
    </row>
    <row r="32" spans="1:5" ht="15.75" x14ac:dyDescent="0.25">
      <c r="A32" s="3" t="s">
        <v>9</v>
      </c>
      <c r="B32" s="8">
        <v>718.45</v>
      </c>
      <c r="C32" s="8">
        <v>191.57</v>
      </c>
      <c r="D32" s="8">
        <f t="shared" si="2"/>
        <v>910.02</v>
      </c>
      <c r="E32" s="8">
        <f>D32+SUM('2020'!D33:D40)+SUM(D29:D31)</f>
        <v>17776.980000000003</v>
      </c>
    </row>
    <row r="33" spans="1:5" ht="15.75" x14ac:dyDescent="0.25">
      <c r="A33" s="3" t="s">
        <v>10</v>
      </c>
      <c r="B33" s="8">
        <v>728.05</v>
      </c>
      <c r="C33" s="8">
        <f>33.08+213.9</f>
        <v>246.98000000000002</v>
      </c>
      <c r="D33" s="8">
        <f t="shared" si="2"/>
        <v>975.03</v>
      </c>
      <c r="E33" s="8">
        <f>D33+SUM('2020'!D34:D40)+SUM(D29:D32)</f>
        <v>18402.030000000002</v>
      </c>
    </row>
    <row r="34" spans="1:5" ht="15.75" x14ac:dyDescent="0.25">
      <c r="A34" s="3" t="s">
        <v>11</v>
      </c>
      <c r="B34" s="8">
        <v>375.56</v>
      </c>
      <c r="C34" s="8">
        <v>282.22000000000003</v>
      </c>
      <c r="D34" s="8">
        <f t="shared" si="2"/>
        <v>657.78</v>
      </c>
      <c r="E34" s="8">
        <f>D34+SUM('2020'!D35:D40)+SUM(D29:D33)</f>
        <v>17738.48</v>
      </c>
    </row>
    <row r="35" spans="1:5" ht="15.75" x14ac:dyDescent="0.25">
      <c r="A35" s="3" t="s">
        <v>12</v>
      </c>
      <c r="B35" s="8">
        <f>622.77+173.68</f>
        <v>796.45</v>
      </c>
      <c r="C35" s="8">
        <v>337.86</v>
      </c>
      <c r="D35" s="8">
        <f t="shared" si="2"/>
        <v>1134.31</v>
      </c>
      <c r="E35" s="8">
        <f>D35+SUM('2020'!D36:D40)+SUM(D29:D34)</f>
        <v>13796.48</v>
      </c>
    </row>
    <row r="36" spans="1:5" ht="15.75" x14ac:dyDescent="0.25">
      <c r="A36" s="3" t="s">
        <v>13</v>
      </c>
      <c r="B36" s="8">
        <v>1047.58</v>
      </c>
      <c r="C36" s="8">
        <v>405.14</v>
      </c>
      <c r="D36" s="8">
        <f t="shared" si="2"/>
        <v>1452.7199999999998</v>
      </c>
      <c r="E36" s="8">
        <f>D36+SUM('2020'!D37:D40)+SUM(D29:D35)</f>
        <v>13371.56</v>
      </c>
    </row>
    <row r="37" spans="1:5" ht="15.75" x14ac:dyDescent="0.25">
      <c r="A37" s="3" t="s">
        <v>14</v>
      </c>
      <c r="B37" s="8">
        <v>1824.14</v>
      </c>
      <c r="C37" s="29">
        <v>420.11</v>
      </c>
      <c r="D37" s="8">
        <f t="shared" si="2"/>
        <v>2244.25</v>
      </c>
      <c r="E37" s="8">
        <f>D37+SUM('2020'!D38:D40)+SUM(D29:D36)</f>
        <v>13961.119999999999</v>
      </c>
    </row>
    <row r="38" spans="1:5" ht="15.75" x14ac:dyDescent="0.25">
      <c r="A38" s="3" t="s">
        <v>15</v>
      </c>
      <c r="B38" s="8">
        <v>798.35</v>
      </c>
      <c r="C38" s="8">
        <v>462.27</v>
      </c>
      <c r="D38" s="8">
        <f t="shared" si="2"/>
        <v>1260.6199999999999</v>
      </c>
      <c r="E38" s="8">
        <f>D38+SUM('2020'!D39:D40)+SUM(D29:D37)</f>
        <v>14396.23</v>
      </c>
    </row>
    <row r="39" spans="1:5" ht="15.75" x14ac:dyDescent="0.25">
      <c r="A39" s="3" t="s">
        <v>16</v>
      </c>
      <c r="B39" s="8">
        <v>2752.76</v>
      </c>
      <c r="C39" s="8">
        <v>566.9</v>
      </c>
      <c r="D39" s="8">
        <f t="shared" si="2"/>
        <v>3319.6600000000003</v>
      </c>
      <c r="E39" s="8">
        <f>D39+SUM('2020'!D40:D40)+SUM(D29:D38)</f>
        <v>17202.91</v>
      </c>
    </row>
    <row r="40" spans="1:5" ht="15.75" x14ac:dyDescent="0.25">
      <c r="A40" s="3" t="s">
        <v>17</v>
      </c>
      <c r="B40" s="8">
        <v>3008.82</v>
      </c>
      <c r="C40" s="8">
        <v>741.38</v>
      </c>
      <c r="D40" s="8">
        <f t="shared" si="2"/>
        <v>3750.2000000000003</v>
      </c>
      <c r="E40" s="8">
        <f>SUM(D29:D40)</f>
        <v>20110.13</v>
      </c>
    </row>
    <row r="41" spans="1:5" ht="21" x14ac:dyDescent="0.3">
      <c r="A41" s="4" t="s">
        <v>5</v>
      </c>
      <c r="B41" s="5">
        <f>SUM(B29:B40)</f>
        <v>16049.19</v>
      </c>
      <c r="C41" s="5">
        <f t="shared" ref="C41:D41" si="3">SUM(C29:C40)</f>
        <v>4060.94</v>
      </c>
      <c r="D41" s="5">
        <f t="shared" si="3"/>
        <v>20110.13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105.84</v>
      </c>
      <c r="D48" s="8">
        <f>SUM(B48:C48)</f>
        <v>105.84</v>
      </c>
      <c r="E48" s="8">
        <f>D48+SUM('2020'!D49:D59)</f>
        <v>2027.5900000000001</v>
      </c>
    </row>
    <row r="49" spans="1:5" ht="15.75" x14ac:dyDescent="0.25">
      <c r="A49" s="3" t="s">
        <v>7</v>
      </c>
      <c r="B49" s="8">
        <v>0</v>
      </c>
      <c r="C49" s="8">
        <v>95.55</v>
      </c>
      <c r="D49" s="8">
        <f t="shared" ref="D49:D59" si="4">SUM(B49:C49)</f>
        <v>95.55</v>
      </c>
      <c r="E49" s="8">
        <f>D49+SUM('2020'!D50:D59)+SUM(D48)</f>
        <v>1897.09</v>
      </c>
    </row>
    <row r="50" spans="1:5" ht="15.75" x14ac:dyDescent="0.25">
      <c r="A50" s="3" t="s">
        <v>8</v>
      </c>
      <c r="B50" s="8">
        <v>0</v>
      </c>
      <c r="C50" s="8">
        <v>139.65</v>
      </c>
      <c r="D50" s="8">
        <f t="shared" si="4"/>
        <v>139.65</v>
      </c>
      <c r="E50" s="8">
        <f>D50+SUM('2020'!D51:D59)+SUM(D48:D49)</f>
        <v>1774.3900000000003</v>
      </c>
    </row>
    <row r="51" spans="1:5" ht="15.75" x14ac:dyDescent="0.25">
      <c r="A51" s="3" t="s">
        <v>9</v>
      </c>
      <c r="B51" s="8">
        <v>0</v>
      </c>
      <c r="C51" s="8">
        <v>147</v>
      </c>
      <c r="D51" s="8">
        <f t="shared" si="4"/>
        <v>147</v>
      </c>
      <c r="E51" s="8">
        <f>D51+SUM('2020'!D52:D59)+SUM(D48:D50)</f>
        <v>1701.94</v>
      </c>
    </row>
    <row r="52" spans="1:5" ht="15.75" x14ac:dyDescent="0.25">
      <c r="A52" s="3" t="s">
        <v>10</v>
      </c>
      <c r="B52" s="8">
        <v>0</v>
      </c>
      <c r="C52" s="8">
        <v>191.1</v>
      </c>
      <c r="D52" s="8">
        <f t="shared" si="4"/>
        <v>191.1</v>
      </c>
      <c r="E52" s="8">
        <f>D52+SUM('2020'!D53:D59)+SUM(D48:D51)</f>
        <v>1755.24</v>
      </c>
    </row>
    <row r="53" spans="1:5" ht="15.75" x14ac:dyDescent="0.25">
      <c r="A53" s="3" t="s">
        <v>11</v>
      </c>
      <c r="B53" s="8">
        <v>0</v>
      </c>
      <c r="C53" s="8">
        <v>216.09</v>
      </c>
      <c r="D53" s="8">
        <f t="shared" si="4"/>
        <v>216.09</v>
      </c>
      <c r="E53" s="8">
        <f>D53+SUM('2020'!D54:D59)+SUM(D48:D52)</f>
        <v>1584.6599999999999</v>
      </c>
    </row>
    <row r="54" spans="1:5" ht="15.75" x14ac:dyDescent="0.25">
      <c r="A54" s="3" t="s">
        <v>12</v>
      </c>
      <c r="B54" s="8">
        <v>0</v>
      </c>
      <c r="C54" s="8">
        <v>254.31</v>
      </c>
      <c r="D54" s="8">
        <f t="shared" si="4"/>
        <v>254.31</v>
      </c>
      <c r="E54" s="8">
        <f>D54+SUM('2020'!D55:D59)+SUM(D48:D53)</f>
        <v>1702.26</v>
      </c>
    </row>
    <row r="55" spans="1:5" ht="15.75" x14ac:dyDescent="0.25">
      <c r="A55" s="3" t="s">
        <v>13</v>
      </c>
      <c r="B55" s="8">
        <v>0</v>
      </c>
      <c r="C55" s="8">
        <v>304.29000000000002</v>
      </c>
      <c r="D55" s="8">
        <f t="shared" si="4"/>
        <v>304.29000000000002</v>
      </c>
      <c r="E55" s="8">
        <f>D55+SUM('2020'!D56:D59)+SUM(D48:D54)</f>
        <v>1894.83</v>
      </c>
    </row>
    <row r="56" spans="1:5" ht="15.75" x14ac:dyDescent="0.25">
      <c r="A56" s="3" t="s">
        <v>14</v>
      </c>
      <c r="B56" s="8">
        <v>0</v>
      </c>
      <c r="C56" s="8">
        <v>314.58</v>
      </c>
      <c r="D56" s="8">
        <f t="shared" si="4"/>
        <v>314.58</v>
      </c>
      <c r="E56" s="8">
        <f>D56+SUM('2020'!D57:D59)+SUM(D48:D55)</f>
        <v>2099.16</v>
      </c>
    </row>
    <row r="57" spans="1:5" ht="15.75" x14ac:dyDescent="0.25">
      <c r="A57" s="3" t="s">
        <v>15</v>
      </c>
      <c r="B57" s="8">
        <v>0</v>
      </c>
      <c r="C57" s="8">
        <v>346.92</v>
      </c>
      <c r="D57" s="8">
        <f t="shared" si="4"/>
        <v>346.92</v>
      </c>
      <c r="E57" s="8">
        <f>D57+SUM('2020'!D58:D59)+SUM(D48:D56)</f>
        <v>2335.83</v>
      </c>
    </row>
    <row r="58" spans="1:5" ht="15.75" x14ac:dyDescent="0.25">
      <c r="A58" s="3" t="s">
        <v>16</v>
      </c>
      <c r="B58" s="8">
        <v>0</v>
      </c>
      <c r="C58" s="8">
        <v>426.3</v>
      </c>
      <c r="D58" s="8">
        <f t="shared" si="4"/>
        <v>426.3</v>
      </c>
      <c r="E58" s="8">
        <f>D58+SUM('2020'!D59:D59)+SUM(D48:D57)</f>
        <v>2656.29</v>
      </c>
    </row>
    <row r="59" spans="1:5" ht="15.75" x14ac:dyDescent="0.25">
      <c r="A59" s="3" t="s">
        <v>17</v>
      </c>
      <c r="B59" s="8">
        <v>0</v>
      </c>
      <c r="C59" s="8">
        <v>557.13</v>
      </c>
      <c r="D59" s="8">
        <f t="shared" si="4"/>
        <v>557.13</v>
      </c>
      <c r="E59" s="8">
        <f>SUM(D48:D59)</f>
        <v>3098.76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3098.76</v>
      </c>
      <c r="D60" s="5">
        <f t="shared" si="5"/>
        <v>3098.76</v>
      </c>
      <c r="E60" s="7"/>
    </row>
    <row r="62" spans="1:5" x14ac:dyDescent="0.25">
      <c r="A62" s="52" t="s">
        <v>62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13" zoomScale="160" zoomScaleNormal="160" workbookViewId="0">
      <selection activeCell="N15" sqref="N1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2.1406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63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1015.45</v>
      </c>
      <c r="D10" s="8">
        <f>B10+C10</f>
        <v>1015.45</v>
      </c>
      <c r="E10" s="8">
        <f>D10+SUM('2021'!D11:D21)</f>
        <v>157678.19</v>
      </c>
    </row>
    <row r="11" spans="1:14" ht="15.75" x14ac:dyDescent="0.25">
      <c r="A11" s="3" t="s">
        <v>7</v>
      </c>
      <c r="B11" s="8">
        <f>9193.1+4792.52</f>
        <v>13985.62</v>
      </c>
      <c r="C11" s="8">
        <f>218.1+417.79+54.15+173.18+182.99</f>
        <v>1046.21</v>
      </c>
      <c r="D11" s="8">
        <f>B11+C11</f>
        <v>15031.830000000002</v>
      </c>
      <c r="E11" s="8">
        <f>D11+SUM('2021'!D12:D21)+SUM(D10)</f>
        <v>152363.79000000004</v>
      </c>
    </row>
    <row r="12" spans="1:14" ht="15.75" x14ac:dyDescent="0.25">
      <c r="A12" s="3" t="s">
        <v>8</v>
      </c>
      <c r="B12" s="8">
        <f>10808.71+1429.34+603.84</f>
        <v>12841.89</v>
      </c>
      <c r="C12" s="8">
        <v>1447.87</v>
      </c>
      <c r="D12" s="8">
        <f t="shared" ref="D12:D21" si="0">SUM(B12:C12)</f>
        <v>14289.759999999998</v>
      </c>
      <c r="E12" s="8">
        <f>D12+SUM('2021'!D13:D21)+SUM(D10:D11)</f>
        <v>155979.85999999999</v>
      </c>
      <c r="N12" s="1">
        <f>SUM(D11:D21)</f>
        <v>158407.85</v>
      </c>
    </row>
    <row r="13" spans="1:14" ht="15.75" x14ac:dyDescent="0.25">
      <c r="A13" s="3" t="s">
        <v>9</v>
      </c>
      <c r="B13" s="8">
        <v>8688.65</v>
      </c>
      <c r="C13" s="8">
        <v>1366.7</v>
      </c>
      <c r="D13" s="8">
        <f t="shared" si="0"/>
        <v>10055.35</v>
      </c>
      <c r="E13" s="8">
        <f>D13+SUM('2021'!D14:D21)+SUM(D10:D12)</f>
        <v>158583.36000000002</v>
      </c>
      <c r="N13">
        <v>2113.5700000000002</v>
      </c>
    </row>
    <row r="14" spans="1:14" ht="15.75" x14ac:dyDescent="0.25">
      <c r="A14" s="3" t="s">
        <v>10</v>
      </c>
      <c r="B14" s="8">
        <v>14564.99</v>
      </c>
      <c r="C14" s="8">
        <v>1701.12</v>
      </c>
      <c r="D14" s="8">
        <f t="shared" si="0"/>
        <v>16266.11</v>
      </c>
      <c r="E14" s="8">
        <f>D14+SUM('2021'!D15:D21)+SUM(D10:D13)</f>
        <v>167166.27000000002</v>
      </c>
      <c r="N14" s="1">
        <f>N12+N13</f>
        <v>160521.42000000001</v>
      </c>
    </row>
    <row r="15" spans="1:14" ht="15.75" x14ac:dyDescent="0.25">
      <c r="A15" s="3" t="s">
        <v>11</v>
      </c>
      <c r="B15" s="8">
        <v>4488.3100000000004</v>
      </c>
      <c r="C15" s="8">
        <v>1659.54</v>
      </c>
      <c r="D15" s="8">
        <f t="shared" si="0"/>
        <v>6147.85</v>
      </c>
      <c r="E15" s="8">
        <f>D15+SUM('2021'!D16:D21)+SUM(D10:D14)</f>
        <v>161672.54999999999</v>
      </c>
    </row>
    <row r="16" spans="1:14" ht="15.75" x14ac:dyDescent="0.25">
      <c r="A16" s="3" t="s">
        <v>12</v>
      </c>
      <c r="B16" s="8">
        <f>18068.74+4390.12</f>
        <v>22458.86</v>
      </c>
      <c r="C16" s="8">
        <v>1692.33</v>
      </c>
      <c r="D16" s="8">
        <f t="shared" si="0"/>
        <v>24151.190000000002</v>
      </c>
      <c r="E16" s="8">
        <f>D16+SUM('2021'!D17:D21)+SUM(D10:D15)</f>
        <v>166169.60000000001</v>
      </c>
    </row>
    <row r="17" spans="1:5" ht="15.75" x14ac:dyDescent="0.25">
      <c r="A17" s="3" t="s">
        <v>13</v>
      </c>
      <c r="B17" s="8">
        <v>14554.83</v>
      </c>
      <c r="C17" s="8">
        <v>1926.63</v>
      </c>
      <c r="D17" s="8">
        <f t="shared" si="0"/>
        <v>16481.46</v>
      </c>
      <c r="E17" s="8">
        <f>D17+SUM('2021'!D18:D21)+SUM(D10:D16)</f>
        <v>165257.85</v>
      </c>
    </row>
    <row r="18" spans="1:5" ht="15.75" x14ac:dyDescent="0.25">
      <c r="A18" s="3" t="s">
        <v>14</v>
      </c>
      <c r="B18" s="8">
        <v>13316.43</v>
      </c>
      <c r="C18" s="8">
        <v>1787.1</v>
      </c>
      <c r="D18" s="8">
        <f t="shared" si="0"/>
        <v>15103.53</v>
      </c>
      <c r="E18" s="8">
        <f>D18+SUM('2021'!D19:D21)+SUM(D10:D17)</f>
        <v>163040.76</v>
      </c>
    </row>
    <row r="19" spans="1:5" ht="16.5" customHeight="1" x14ac:dyDescent="0.25">
      <c r="A19" s="3" t="s">
        <v>15</v>
      </c>
      <c r="B19" s="8">
        <v>18188.68</v>
      </c>
      <c r="C19" s="8">
        <v>1883.33</v>
      </c>
      <c r="D19" s="8">
        <f t="shared" si="0"/>
        <v>20072.010000000002</v>
      </c>
      <c r="E19" s="8">
        <f>D19+SUM('2021'!D20:D21)+SUM(D10:D18)</f>
        <v>165280.64000000001</v>
      </c>
    </row>
    <row r="20" spans="1:5" ht="15.75" x14ac:dyDescent="0.25">
      <c r="A20" s="3" t="s">
        <v>16</v>
      </c>
      <c r="B20" s="8">
        <f>806.99+6537.11</f>
        <v>7344.0999999999995</v>
      </c>
      <c r="C20" s="8">
        <v>1941.71</v>
      </c>
      <c r="D20" s="8">
        <f t="shared" si="0"/>
        <v>9285.81</v>
      </c>
      <c r="E20" s="8">
        <f>D20+SUM('2021'!D21:D21)+SUM(D10:D19)</f>
        <v>162710.24000000002</v>
      </c>
    </row>
    <row r="21" spans="1:5" ht="15.75" x14ac:dyDescent="0.25">
      <c r="A21" s="3" t="s">
        <v>17</v>
      </c>
      <c r="B21" s="8">
        <v>9379.94</v>
      </c>
      <c r="C21" s="8">
        <v>2143.0100000000002</v>
      </c>
      <c r="D21" s="8">
        <f t="shared" si="0"/>
        <v>11522.95</v>
      </c>
      <c r="E21" s="8">
        <f>D21+SUM(D10:D20)</f>
        <v>159423.30000000002</v>
      </c>
    </row>
    <row r="22" spans="1:5" ht="21" x14ac:dyDescent="0.3">
      <c r="A22" s="4" t="s">
        <v>5</v>
      </c>
      <c r="B22" s="5">
        <f>SUM(B10:B21)</f>
        <v>139812.30000000002</v>
      </c>
      <c r="C22" s="5">
        <f t="shared" ref="C22:D22" si="1">SUM(C10:C21)</f>
        <v>19611</v>
      </c>
      <c r="D22" s="5">
        <f t="shared" si="1"/>
        <v>159423.30000000002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1561.84</v>
      </c>
      <c r="C29" s="8">
        <v>715.71</v>
      </c>
      <c r="D29" s="8">
        <f>SUM(B29:C29)</f>
        <v>2277.5500000000002</v>
      </c>
      <c r="E29" s="8">
        <f>D29+SUM('2021'!D30:D40)</f>
        <v>19445.63</v>
      </c>
    </row>
    <row r="30" spans="1:5" ht="15.75" x14ac:dyDescent="0.25">
      <c r="A30" s="3" t="s">
        <v>7</v>
      </c>
      <c r="B30" s="8">
        <v>2417.38</v>
      </c>
      <c r="C30" s="8">
        <v>737.23</v>
      </c>
      <c r="D30" s="8">
        <f t="shared" ref="D30:D40" si="2">SUM(B30:C30)</f>
        <v>3154.61</v>
      </c>
      <c r="E30" s="8">
        <f>D30+SUM('2021'!D31:D40)+SUM(D29)</f>
        <v>22099.77</v>
      </c>
    </row>
    <row r="31" spans="1:5" ht="15.75" x14ac:dyDescent="0.25">
      <c r="A31" s="3" t="s">
        <v>8</v>
      </c>
      <c r="B31" s="8">
        <f>212.62+1013.37+1878.82</f>
        <v>3104.81</v>
      </c>
      <c r="C31" s="8">
        <v>990.17</v>
      </c>
      <c r="D31" s="8">
        <f t="shared" si="2"/>
        <v>4094.98</v>
      </c>
      <c r="E31" s="8">
        <f>D31+SUM('2021'!D32:D40)+SUM(D29:D30)</f>
        <v>25231.73</v>
      </c>
    </row>
    <row r="32" spans="1:5" ht="15.75" x14ac:dyDescent="0.25">
      <c r="A32" s="3" t="s">
        <v>9</v>
      </c>
      <c r="B32" s="8">
        <v>1625.89</v>
      </c>
      <c r="C32" s="8">
        <v>926.28</v>
      </c>
      <c r="D32" s="8">
        <f t="shared" si="2"/>
        <v>2552.17</v>
      </c>
      <c r="E32" s="8">
        <f>D32+SUM('2021'!D33:D40)+SUM(D29:D31)</f>
        <v>26873.88</v>
      </c>
    </row>
    <row r="33" spans="1:5" ht="15.75" x14ac:dyDescent="0.25">
      <c r="A33" s="3" t="s">
        <v>10</v>
      </c>
      <c r="B33" s="8">
        <v>2813.73</v>
      </c>
      <c r="C33" s="8">
        <v>1152.69</v>
      </c>
      <c r="D33" s="8">
        <f t="shared" si="2"/>
        <v>3966.42</v>
      </c>
      <c r="E33" s="8">
        <f>D33+SUM('2021'!D34:D40)+SUM(D29:D32)</f>
        <v>29865.269999999997</v>
      </c>
    </row>
    <row r="34" spans="1:5" ht="15.75" x14ac:dyDescent="0.25">
      <c r="A34" s="3" t="s">
        <v>11</v>
      </c>
      <c r="B34" s="8">
        <f>2609.86+170.86</f>
        <v>2780.7200000000003</v>
      </c>
      <c r="C34" s="8">
        <v>1143.1600000000001</v>
      </c>
      <c r="D34" s="8">
        <f t="shared" si="2"/>
        <v>3923.88</v>
      </c>
      <c r="E34" s="8">
        <f>D34+SUM('2021'!D35:D40)+SUM(D29:D33)</f>
        <v>33131.369999999995</v>
      </c>
    </row>
    <row r="35" spans="1:5" ht="15.75" x14ac:dyDescent="0.25">
      <c r="A35" s="3" t="s">
        <v>12</v>
      </c>
      <c r="B35" s="8">
        <v>2638.18</v>
      </c>
      <c r="C35" s="8">
        <v>1177.29</v>
      </c>
      <c r="D35" s="8">
        <f t="shared" si="2"/>
        <v>3815.47</v>
      </c>
      <c r="E35" s="8">
        <f>D35+SUM('2021'!D36:D40)+SUM(D29:D34)</f>
        <v>35812.53</v>
      </c>
    </row>
    <row r="36" spans="1:5" ht="15.75" x14ac:dyDescent="0.25">
      <c r="A36" s="3" t="s">
        <v>13</v>
      </c>
      <c r="B36" s="8">
        <v>4338.8</v>
      </c>
      <c r="C36" s="8">
        <v>1339.93</v>
      </c>
      <c r="D36" s="8">
        <f t="shared" si="2"/>
        <v>5678.7300000000005</v>
      </c>
      <c r="E36" s="8">
        <f>D36+SUM('2021'!D37:D40)+SUM(D29:D35)</f>
        <v>40038.540000000008</v>
      </c>
    </row>
    <row r="37" spans="1:5" ht="15.75" x14ac:dyDescent="0.25">
      <c r="A37" s="3" t="s">
        <v>14</v>
      </c>
      <c r="B37" s="8">
        <v>3879.18</v>
      </c>
      <c r="C37" s="8">
        <v>1242.58</v>
      </c>
      <c r="D37" s="8">
        <f t="shared" si="2"/>
        <v>5121.76</v>
      </c>
      <c r="E37" s="8">
        <f>D37+SUM('2021'!D38:D40)+SUM(D29:D36)</f>
        <v>42916.05</v>
      </c>
    </row>
    <row r="38" spans="1:5" ht="15.75" x14ac:dyDescent="0.25">
      <c r="A38" s="3" t="s">
        <v>15</v>
      </c>
      <c r="B38" s="8">
        <v>4000.2</v>
      </c>
      <c r="C38" s="8">
        <v>1334.37</v>
      </c>
      <c r="D38" s="8">
        <f t="shared" si="2"/>
        <v>5334.57</v>
      </c>
      <c r="E38" s="8">
        <f>D38+SUM('2021'!D39:D40)+SUM(D29:D37)</f>
        <v>46990</v>
      </c>
    </row>
    <row r="39" spans="1:5" ht="15.75" x14ac:dyDescent="0.25">
      <c r="A39" s="3" t="s">
        <v>16</v>
      </c>
      <c r="B39" s="8">
        <v>4584.8999999999996</v>
      </c>
      <c r="C39" s="8">
        <v>1381.23</v>
      </c>
      <c r="D39" s="8">
        <f t="shared" si="2"/>
        <v>5966.1299999999992</v>
      </c>
      <c r="E39" s="8">
        <f>D39+SUM('2021'!D40:D40)+SUM(D29:D38)</f>
        <v>49636.47</v>
      </c>
    </row>
    <row r="40" spans="1:5" ht="15.75" x14ac:dyDescent="0.25">
      <c r="A40" s="3" t="s">
        <v>17</v>
      </c>
      <c r="B40" s="8">
        <v>1512.62</v>
      </c>
      <c r="C40" s="8">
        <v>1533.19</v>
      </c>
      <c r="D40" s="8">
        <f t="shared" si="2"/>
        <v>3045.81</v>
      </c>
      <c r="E40" s="8">
        <f>SUM(D29:D40)</f>
        <v>48932.079999999994</v>
      </c>
    </row>
    <row r="41" spans="1:5" ht="21" x14ac:dyDescent="0.3">
      <c r="A41" s="4" t="s">
        <v>5</v>
      </c>
      <c r="B41" s="5">
        <f>SUM(B29:B40)</f>
        <v>35258.25</v>
      </c>
      <c r="C41" s="5">
        <f t="shared" ref="C41:D41" si="3">SUM(C29:C40)</f>
        <v>13673.83</v>
      </c>
      <c r="D41" s="5">
        <f t="shared" si="3"/>
        <v>48932.079999999994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538.02</v>
      </c>
      <c r="D48" s="8">
        <f>SUM(B48:C48)</f>
        <v>538.02</v>
      </c>
      <c r="E48" s="8">
        <f>D48+SUM('2021'!D49:D59)</f>
        <v>3530.94</v>
      </c>
    </row>
    <row r="49" spans="1:5" ht="15.75" x14ac:dyDescent="0.25">
      <c r="A49" s="3" t="s">
        <v>7</v>
      </c>
      <c r="B49" s="8">
        <v>0</v>
      </c>
      <c r="C49" s="8">
        <v>554.19000000000005</v>
      </c>
      <c r="D49" s="8">
        <f t="shared" ref="D49:D59" si="4">SUM(B49:C49)</f>
        <v>554.19000000000005</v>
      </c>
      <c r="E49" s="8">
        <f>D49+SUM('2021'!D50:D59)+SUM(D48)</f>
        <v>3989.5800000000004</v>
      </c>
    </row>
    <row r="50" spans="1:5" ht="15.75" x14ac:dyDescent="0.25">
      <c r="A50" s="3" t="s">
        <v>8</v>
      </c>
      <c r="B50" s="8">
        <v>0</v>
      </c>
      <c r="C50" s="8">
        <v>687.96</v>
      </c>
      <c r="D50" s="8">
        <f t="shared" si="4"/>
        <v>687.96</v>
      </c>
      <c r="E50" s="8">
        <f>D50+SUM('2021'!D51:D59)+SUM(D48:D49)</f>
        <v>4537.8900000000003</v>
      </c>
    </row>
    <row r="51" spans="1:5" ht="15.75" x14ac:dyDescent="0.25">
      <c r="A51" s="3" t="s">
        <v>9</v>
      </c>
      <c r="B51" s="8">
        <v>0</v>
      </c>
      <c r="C51" s="8">
        <v>627.69000000000005</v>
      </c>
      <c r="D51" s="8">
        <f t="shared" si="4"/>
        <v>627.69000000000005</v>
      </c>
      <c r="E51" s="8">
        <f>D51+SUM('2021'!D52:D59)+SUM(D48:D50)</f>
        <v>5018.58</v>
      </c>
    </row>
    <row r="52" spans="1:5" ht="15.75" x14ac:dyDescent="0.25">
      <c r="A52" s="3" t="s">
        <v>10</v>
      </c>
      <c r="B52" s="8">
        <v>0</v>
      </c>
      <c r="C52" s="8">
        <v>780.57</v>
      </c>
      <c r="D52" s="8">
        <f t="shared" si="4"/>
        <v>780.57</v>
      </c>
      <c r="E52" s="8">
        <f>D52+SUM('2021'!D53:D59)+SUM(D48:D51)</f>
        <v>5608.05</v>
      </c>
    </row>
    <row r="53" spans="1:5" ht="15.75" x14ac:dyDescent="0.25">
      <c r="A53" s="3" t="s">
        <v>11</v>
      </c>
      <c r="B53" s="8">
        <v>0</v>
      </c>
      <c r="C53" s="8">
        <v>776.16</v>
      </c>
      <c r="D53" s="8">
        <f t="shared" si="4"/>
        <v>776.16</v>
      </c>
      <c r="E53" s="8">
        <f>D53+SUM('2021'!D54:D59)+SUM(D48:D52)</f>
        <v>6168.1200000000008</v>
      </c>
    </row>
    <row r="54" spans="1:5" ht="15.75" x14ac:dyDescent="0.25">
      <c r="A54" s="3" t="s">
        <v>12</v>
      </c>
      <c r="B54" s="8">
        <v>0</v>
      </c>
      <c r="C54" s="8">
        <v>799.68</v>
      </c>
      <c r="D54" s="8">
        <f t="shared" si="4"/>
        <v>799.68</v>
      </c>
      <c r="E54" s="8">
        <f>D54+SUM('2021'!D55:D59)+SUM(D48:D53)</f>
        <v>6713.49</v>
      </c>
    </row>
    <row r="55" spans="1:5" ht="15.75" x14ac:dyDescent="0.25">
      <c r="A55" s="3" t="s">
        <v>13</v>
      </c>
      <c r="B55" s="8">
        <v>0</v>
      </c>
      <c r="C55" s="8">
        <v>909.93</v>
      </c>
      <c r="D55" s="8">
        <f t="shared" si="4"/>
        <v>909.93</v>
      </c>
      <c r="E55" s="8">
        <f>D55+SUM('2021'!D56:D59)+SUM(D48:D54)</f>
        <v>7319.13</v>
      </c>
    </row>
    <row r="56" spans="1:5" ht="15.75" x14ac:dyDescent="0.25">
      <c r="A56" s="3" t="s">
        <v>14</v>
      </c>
      <c r="B56" s="8">
        <v>0</v>
      </c>
      <c r="C56" s="8">
        <v>845.25</v>
      </c>
      <c r="D56" s="8">
        <f t="shared" si="4"/>
        <v>845.25</v>
      </c>
      <c r="E56" s="8">
        <f>D56+SUM('2021'!D57:D59)+SUM(D48:D55)</f>
        <v>7849.8000000000011</v>
      </c>
    </row>
    <row r="57" spans="1:5" ht="15.75" x14ac:dyDescent="0.25">
      <c r="A57" s="3" t="s">
        <v>15</v>
      </c>
      <c r="B57" s="8">
        <v>0</v>
      </c>
      <c r="C57" s="8">
        <v>812.91</v>
      </c>
      <c r="D57" s="8">
        <f t="shared" si="4"/>
        <v>812.91</v>
      </c>
      <c r="E57" s="8">
        <f>D57+SUM('2021'!D58:D59)+SUM(D48:D56)</f>
        <v>8315.7900000000009</v>
      </c>
    </row>
    <row r="58" spans="1:5" ht="15.75" x14ac:dyDescent="0.25">
      <c r="A58" s="3" t="s">
        <v>16</v>
      </c>
      <c r="B58" s="8">
        <v>0</v>
      </c>
      <c r="C58" s="8">
        <v>821.73</v>
      </c>
      <c r="D58" s="8">
        <f t="shared" si="4"/>
        <v>821.73</v>
      </c>
      <c r="E58" s="8">
        <f>D58+SUM('2021'!D59:D59)+SUM(D48:D57)</f>
        <v>8711.2200000000012</v>
      </c>
    </row>
    <row r="59" spans="1:5" ht="15.75" x14ac:dyDescent="0.25">
      <c r="A59" s="3" t="s">
        <v>17</v>
      </c>
      <c r="B59" s="8">
        <v>0</v>
      </c>
      <c r="C59" s="8">
        <v>912.87</v>
      </c>
      <c r="D59" s="8">
        <f t="shared" si="4"/>
        <v>912.87</v>
      </c>
      <c r="E59" s="8">
        <f>SUM(D48:D59)</f>
        <v>9066.9600000000009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9066.9600000000009</v>
      </c>
      <c r="D60" s="5">
        <f t="shared" si="5"/>
        <v>9066.9600000000009</v>
      </c>
      <c r="E60" s="7"/>
    </row>
    <row r="62" spans="1:5" x14ac:dyDescent="0.25">
      <c r="A62" s="52" t="s">
        <v>64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34" zoomScale="160" zoomScaleNormal="160" workbookViewId="0">
      <selection activeCell="E53" sqref="E53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0.57031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65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2113.5700000000002</v>
      </c>
      <c r="D10" s="8">
        <f>B10+C10</f>
        <v>2113.5700000000002</v>
      </c>
      <c r="E10" s="8">
        <f>D10+SUM('2022'!D11:D21)</f>
        <v>160521.42000000001</v>
      </c>
    </row>
    <row r="11" spans="1:14" ht="15.75" x14ac:dyDescent="0.25">
      <c r="A11" s="3" t="s">
        <v>7</v>
      </c>
      <c r="B11" s="8">
        <f>13534.9+10132.59</f>
        <v>23667.489999999998</v>
      </c>
      <c r="C11" s="8">
        <v>1689.34</v>
      </c>
      <c r="D11" s="8">
        <f>B11+C11</f>
        <v>25356.829999999998</v>
      </c>
      <c r="E11" s="8">
        <f>D11+SUM('2022'!D12:D21)+SUM(D10)</f>
        <v>170846.42</v>
      </c>
    </row>
    <row r="12" spans="1:14" ht="15.75" x14ac:dyDescent="0.25">
      <c r="A12" s="3" t="s">
        <v>8</v>
      </c>
      <c r="B12" s="8">
        <v>6619.22</v>
      </c>
      <c r="C12" s="8">
        <v>2055.88</v>
      </c>
      <c r="D12" s="8">
        <f t="shared" ref="D12:D21" si="0">SUM(B12:C12)</f>
        <v>8675.1</v>
      </c>
      <c r="E12" s="8">
        <f>D12+SUM('2022'!D13:D21)+SUM(D10:D11)</f>
        <v>165231.75999999998</v>
      </c>
    </row>
    <row r="13" spans="1:14" ht="15.75" x14ac:dyDescent="0.25">
      <c r="A13" s="3" t="s">
        <v>9</v>
      </c>
      <c r="B13" s="8">
        <f>1200+15857.08</f>
        <v>17057.080000000002</v>
      </c>
      <c r="C13" s="8">
        <v>1380.3</v>
      </c>
      <c r="D13" s="8">
        <f t="shared" si="0"/>
        <v>18437.38</v>
      </c>
      <c r="E13" s="8">
        <f>D13+SUM('2022'!D14:D21)+SUM(D10:D12)</f>
        <v>173613.78999999998</v>
      </c>
      <c r="N13" s="1"/>
    </row>
    <row r="14" spans="1:14" ht="15.75" x14ac:dyDescent="0.25">
      <c r="A14" s="3" t="s">
        <v>10</v>
      </c>
      <c r="B14" s="8">
        <v>17528.59</v>
      </c>
      <c r="C14" s="8">
        <v>1661.15</v>
      </c>
      <c r="D14" s="8">
        <f t="shared" si="0"/>
        <v>19189.740000000002</v>
      </c>
      <c r="E14" s="8">
        <f>D14+SUM('2022'!D15:D21)+SUM(D10:D13)</f>
        <v>176537.42</v>
      </c>
    </row>
    <row r="15" spans="1:14" ht="15.75" x14ac:dyDescent="0.25">
      <c r="A15" s="3" t="s">
        <v>11</v>
      </c>
      <c r="B15" s="8">
        <v>8455.39</v>
      </c>
      <c r="C15" s="8">
        <v>1600.06</v>
      </c>
      <c r="D15" s="8">
        <f t="shared" si="0"/>
        <v>10055.449999999999</v>
      </c>
      <c r="E15" s="8">
        <f>D15+SUM('2022'!D16:D21)+SUM(D10:D14)</f>
        <v>180445.02000000002</v>
      </c>
      <c r="N15" s="1"/>
    </row>
    <row r="16" spans="1:14" ht="15.75" x14ac:dyDescent="0.25">
      <c r="A16" s="3" t="s">
        <v>12</v>
      </c>
      <c r="B16" s="8">
        <v>6424.56</v>
      </c>
      <c r="C16" s="8">
        <v>1714.03</v>
      </c>
      <c r="D16" s="8">
        <f t="shared" si="0"/>
        <v>8138.59</v>
      </c>
      <c r="E16" s="8">
        <f>D16+SUM('2022'!D17:D21)+SUM(D10:D15)</f>
        <v>164432.41999999998</v>
      </c>
    </row>
    <row r="17" spans="1:14" ht="15.75" x14ac:dyDescent="0.25">
      <c r="A17" s="3" t="s">
        <v>13</v>
      </c>
      <c r="B17" s="8">
        <v>21791.75</v>
      </c>
      <c r="C17" s="8">
        <v>1665.32</v>
      </c>
      <c r="D17" s="8">
        <f t="shared" si="0"/>
        <v>23457.07</v>
      </c>
      <c r="E17" s="8">
        <f>D17+SUM('2022'!D18:D21)+SUM(D10:D16)</f>
        <v>171408.03</v>
      </c>
    </row>
    <row r="18" spans="1:14" ht="15.75" x14ac:dyDescent="0.25">
      <c r="A18" s="3" t="s">
        <v>14</v>
      </c>
      <c r="B18" s="8">
        <v>9940.23</v>
      </c>
      <c r="C18" s="8">
        <v>1460.69</v>
      </c>
      <c r="D18" s="8">
        <f t="shared" si="0"/>
        <v>11400.92</v>
      </c>
      <c r="E18" s="8">
        <f>D18+SUM('2022'!D19:D21)+SUM(D10:D17)</f>
        <v>167705.42000000001</v>
      </c>
    </row>
    <row r="19" spans="1:14" ht="16.5" customHeight="1" x14ac:dyDescent="0.25">
      <c r="A19" s="3" t="s">
        <v>15</v>
      </c>
      <c r="B19" s="8">
        <v>7731.39</v>
      </c>
      <c r="C19" s="8">
        <v>1469.74</v>
      </c>
      <c r="D19" s="8">
        <f t="shared" si="0"/>
        <v>9201.130000000001</v>
      </c>
      <c r="E19" s="8">
        <f>D19+SUM('2022'!D20:D21)+SUM(D10:D18)</f>
        <v>156834.54</v>
      </c>
    </row>
    <row r="20" spans="1:14" ht="15.75" x14ac:dyDescent="0.25">
      <c r="A20" s="3" t="s">
        <v>16</v>
      </c>
      <c r="B20" s="8">
        <v>7971.29</v>
      </c>
      <c r="C20" s="8">
        <v>1155.1500000000001</v>
      </c>
      <c r="D20" s="8">
        <f t="shared" si="0"/>
        <v>9126.44</v>
      </c>
      <c r="E20" s="8">
        <f>D20+SUM('2022'!D21:D21)+SUM(D10:D19)</f>
        <v>156675.16999999998</v>
      </c>
    </row>
    <row r="21" spans="1:14" ht="15.75" x14ac:dyDescent="0.25">
      <c r="A21" s="3" t="s">
        <v>17</v>
      </c>
      <c r="B21" s="8">
        <v>6355.93</v>
      </c>
      <c r="C21" s="8">
        <v>1136.96</v>
      </c>
      <c r="D21" s="8">
        <f t="shared" si="0"/>
        <v>7492.89</v>
      </c>
      <c r="E21" s="8">
        <f>D21+SUM(D10:D20)</f>
        <v>152645.11000000002</v>
      </c>
      <c r="N21" s="1"/>
    </row>
    <row r="22" spans="1:14" ht="21" x14ac:dyDescent="0.3">
      <c r="A22" s="4" t="s">
        <v>5</v>
      </c>
      <c r="B22" s="5">
        <f>SUM(B10:B21)</f>
        <v>133542.91999999998</v>
      </c>
      <c r="C22" s="5">
        <f t="shared" ref="C22:D22" si="1">SUM(C10:C21)</f>
        <v>19102.190000000002</v>
      </c>
      <c r="D22" s="5">
        <f t="shared" si="1"/>
        <v>152645.11000000002</v>
      </c>
      <c r="E22" s="7"/>
      <c r="N22" s="1"/>
    </row>
    <row r="26" spans="1:14" x14ac:dyDescent="0.25">
      <c r="A26" s="47" t="s">
        <v>58</v>
      </c>
      <c r="B26" s="48"/>
      <c r="C26" s="48"/>
      <c r="D26" s="48"/>
      <c r="E26" s="48"/>
    </row>
    <row r="27" spans="1:14" x14ac:dyDescent="0.25">
      <c r="A27" s="47"/>
      <c r="B27" s="48"/>
      <c r="C27" s="48"/>
      <c r="D27" s="48"/>
      <c r="E27" s="48"/>
    </row>
    <row r="28" spans="1:14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14" ht="15.75" x14ac:dyDescent="0.25">
      <c r="A29" s="3" t="s">
        <v>6</v>
      </c>
      <c r="B29" s="8">
        <v>3749.32</v>
      </c>
      <c r="C29" s="8">
        <v>1547.86</v>
      </c>
      <c r="D29" s="8">
        <f>SUM(B29:C29)</f>
        <v>5297.18</v>
      </c>
      <c r="E29" s="8">
        <f>D29+SUM('2022'!D30:D40)</f>
        <v>51951.71</v>
      </c>
    </row>
    <row r="30" spans="1:14" ht="15.75" x14ac:dyDescent="0.25">
      <c r="A30" s="3" t="s">
        <v>7</v>
      </c>
      <c r="B30" s="8">
        <v>3405.26</v>
      </c>
      <c r="C30" s="8">
        <v>1277.42</v>
      </c>
      <c r="D30" s="8">
        <f t="shared" ref="D30:D40" si="2">SUM(B30:C30)</f>
        <v>4682.68</v>
      </c>
      <c r="E30" s="8">
        <f>D30+SUM('2022'!D31:D40)+SUM(D29)</f>
        <v>53479.78</v>
      </c>
    </row>
    <row r="31" spans="1:14" ht="15.75" x14ac:dyDescent="0.25">
      <c r="A31" s="3" t="s">
        <v>8</v>
      </c>
      <c r="B31" s="8">
        <v>3534.18</v>
      </c>
      <c r="C31" s="8">
        <v>1646.8</v>
      </c>
      <c r="D31" s="8">
        <f t="shared" si="2"/>
        <v>5180.9799999999996</v>
      </c>
      <c r="E31" s="8">
        <f>D31+SUM('2022'!D32:D40)+SUM(D29:D30)</f>
        <v>54565.78</v>
      </c>
    </row>
    <row r="32" spans="1:14" ht="15.75" x14ac:dyDescent="0.25">
      <c r="A32" s="3" t="s">
        <v>9</v>
      </c>
      <c r="B32" s="8">
        <v>3090.32</v>
      </c>
      <c r="C32" s="8">
        <v>1450.62</v>
      </c>
      <c r="D32" s="8">
        <f t="shared" si="2"/>
        <v>4540.9400000000005</v>
      </c>
      <c r="E32" s="8">
        <f>D32+SUM('2022'!D33:D40)+SUM(D29:D31)</f>
        <v>56554.55</v>
      </c>
    </row>
    <row r="33" spans="1:5" ht="15.75" x14ac:dyDescent="0.25">
      <c r="A33" s="3" t="s">
        <v>10</v>
      </c>
      <c r="B33" s="8">
        <v>6142.24</v>
      </c>
      <c r="C33" s="8">
        <v>1799.22</v>
      </c>
      <c r="D33" s="8">
        <f t="shared" si="2"/>
        <v>7941.46</v>
      </c>
      <c r="E33" s="8">
        <f>D33+SUM('2022'!D34:D40)+SUM(D29:D32)</f>
        <v>60529.59</v>
      </c>
    </row>
    <row r="34" spans="1:5" ht="15.75" x14ac:dyDescent="0.25">
      <c r="A34" s="3" t="s">
        <v>11</v>
      </c>
      <c r="B34" s="8">
        <v>12189.33</v>
      </c>
      <c r="C34" s="8">
        <v>1733.41</v>
      </c>
      <c r="D34" s="8">
        <f t="shared" si="2"/>
        <v>13922.74</v>
      </c>
      <c r="E34" s="8">
        <f>D34+SUM('2022'!D35:D40)+SUM(D29:D33)</f>
        <v>70528.45</v>
      </c>
    </row>
    <row r="35" spans="1:5" ht="15.75" x14ac:dyDescent="0.25">
      <c r="A35" s="3" t="s">
        <v>12</v>
      </c>
      <c r="B35" s="8">
        <v>4781.25</v>
      </c>
      <c r="C35" s="8">
        <v>1920.59</v>
      </c>
      <c r="D35" s="8">
        <f t="shared" si="2"/>
        <v>6701.84</v>
      </c>
      <c r="E35" s="8">
        <f>D35+SUM('2022'!D36:D40)+SUM(D29:D34)</f>
        <v>73414.820000000007</v>
      </c>
    </row>
    <row r="36" spans="1:5" ht="15.75" x14ac:dyDescent="0.25">
      <c r="A36" s="3" t="s">
        <v>13</v>
      </c>
      <c r="B36" s="8">
        <v>10506.33</v>
      </c>
      <c r="C36" s="8">
        <v>2059.4499999999998</v>
      </c>
      <c r="D36" s="8">
        <f t="shared" si="2"/>
        <v>12565.779999999999</v>
      </c>
      <c r="E36" s="8">
        <f>D36+SUM('2022'!D37:D40)+SUM(D29:D35)</f>
        <v>80301.87</v>
      </c>
    </row>
    <row r="37" spans="1:5" ht="15.75" x14ac:dyDescent="0.25">
      <c r="A37" s="3" t="s">
        <v>14</v>
      </c>
      <c r="B37" s="8">
        <v>8325.7099999999991</v>
      </c>
      <c r="C37" s="8">
        <v>1778.99</v>
      </c>
      <c r="D37" s="8">
        <f t="shared" si="2"/>
        <v>10104.699999999999</v>
      </c>
      <c r="E37" s="8">
        <f>D37+SUM('2022'!D38:D40)+SUM(D29:D36)</f>
        <v>85284.81</v>
      </c>
    </row>
    <row r="38" spans="1:5" ht="15.75" x14ac:dyDescent="0.25">
      <c r="A38" s="3" t="s">
        <v>15</v>
      </c>
      <c r="B38" s="8">
        <v>7662.15</v>
      </c>
      <c r="C38" s="8">
        <v>1884.31</v>
      </c>
      <c r="D38" s="8">
        <f t="shared" si="2"/>
        <v>9546.4599999999991</v>
      </c>
      <c r="E38" s="8">
        <f>D38+SUM('2022'!D39:D40)+SUM(D29:D37)</f>
        <v>89496.699999999983</v>
      </c>
    </row>
    <row r="39" spans="1:5" ht="15.75" x14ac:dyDescent="0.25">
      <c r="A39" s="3" t="s">
        <v>16</v>
      </c>
      <c r="B39" s="8">
        <v>6547.64</v>
      </c>
      <c r="C39" s="8">
        <v>1892.01</v>
      </c>
      <c r="D39" s="8">
        <f t="shared" si="2"/>
        <v>8439.65</v>
      </c>
      <c r="E39" s="8">
        <f>D39+SUM('2022'!D40:D40)+SUM(D29:D38)</f>
        <v>91970.219999999972</v>
      </c>
    </row>
    <row r="40" spans="1:5" ht="15.75" x14ac:dyDescent="0.25">
      <c r="A40" s="3" t="s">
        <v>17</v>
      </c>
      <c r="B40" s="8">
        <v>4388.4799999999996</v>
      </c>
      <c r="C40" s="8">
        <v>1861.93</v>
      </c>
      <c r="D40" s="8">
        <f t="shared" si="2"/>
        <v>6250.41</v>
      </c>
      <c r="E40" s="8">
        <f>SUM(D29:D40)</f>
        <v>95174.819999999978</v>
      </c>
    </row>
    <row r="41" spans="1:5" ht="21" x14ac:dyDescent="0.3">
      <c r="A41" s="4" t="s">
        <v>5</v>
      </c>
      <c r="B41" s="5">
        <f>SUM(B29:B40)</f>
        <v>74322.210000000006</v>
      </c>
      <c r="C41" s="5">
        <f t="shared" ref="C41:D41" si="3">SUM(C29:C40)</f>
        <v>20852.609999999997</v>
      </c>
      <c r="D41" s="5">
        <f t="shared" si="3"/>
        <v>95174.819999999978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921.69</v>
      </c>
      <c r="D48" s="8">
        <f>SUM(B48:C48)</f>
        <v>921.69</v>
      </c>
      <c r="E48" s="8">
        <f>D48+SUM('2022'!D49:D59)</f>
        <v>9450.630000000001</v>
      </c>
    </row>
    <row r="49" spans="1:5" ht="15.75" x14ac:dyDescent="0.25">
      <c r="A49" s="3" t="s">
        <v>7</v>
      </c>
      <c r="B49" s="8">
        <v>0</v>
      </c>
      <c r="C49" s="8">
        <v>761.46</v>
      </c>
      <c r="D49" s="8">
        <f t="shared" ref="D49:D59" si="4">SUM(B49:C49)</f>
        <v>761.46</v>
      </c>
      <c r="E49" s="8">
        <f>D49+SUM('2022'!D50:D59)+SUM(D48)</f>
        <v>9657.9</v>
      </c>
    </row>
    <row r="50" spans="1:5" ht="15.75" x14ac:dyDescent="0.25">
      <c r="A50" s="3" t="s">
        <v>8</v>
      </c>
      <c r="B50" s="8">
        <v>0</v>
      </c>
      <c r="C50" s="8">
        <v>983.43</v>
      </c>
      <c r="D50" s="8">
        <f t="shared" si="4"/>
        <v>983.43</v>
      </c>
      <c r="E50" s="8">
        <f>D50+SUM('2022'!D51:D59)+SUM(D48:D49)</f>
        <v>9953.369999999999</v>
      </c>
    </row>
    <row r="51" spans="1:5" ht="15.75" x14ac:dyDescent="0.25">
      <c r="A51" s="3" t="s">
        <v>9</v>
      </c>
      <c r="B51" s="8">
        <v>0</v>
      </c>
      <c r="C51" s="8">
        <v>777.63</v>
      </c>
      <c r="D51" s="8">
        <f t="shared" si="4"/>
        <v>777.63</v>
      </c>
      <c r="E51" s="8">
        <f>D51+SUM('2022'!D52:D59)+SUM(D48:D50)</f>
        <v>10103.31</v>
      </c>
    </row>
    <row r="52" spans="1:5" ht="15.75" x14ac:dyDescent="0.25">
      <c r="A52" s="3" t="s">
        <v>10</v>
      </c>
      <c r="B52" s="8">
        <v>0</v>
      </c>
      <c r="C52" s="8">
        <v>958.44</v>
      </c>
      <c r="D52" s="8">
        <f t="shared" si="4"/>
        <v>958.44</v>
      </c>
      <c r="E52" s="8">
        <f>D52+SUM('2022'!D53:D59)+SUM(D48:D51)</f>
        <v>10281.18</v>
      </c>
    </row>
    <row r="53" spans="1:5" ht="15.75" x14ac:dyDescent="0.25">
      <c r="A53" s="3" t="s">
        <v>11</v>
      </c>
      <c r="B53" s="8">
        <v>0</v>
      </c>
      <c r="C53" s="8">
        <v>924.63</v>
      </c>
      <c r="D53" s="8">
        <f t="shared" si="4"/>
        <v>924.63</v>
      </c>
      <c r="E53" s="8">
        <f>D53+SUM('2022'!D54:D59)+SUM(D48:D52)</f>
        <v>10429.65</v>
      </c>
    </row>
    <row r="54" spans="1:5" ht="15.75" x14ac:dyDescent="0.25">
      <c r="A54" s="3" t="s">
        <v>12</v>
      </c>
      <c r="B54" s="8">
        <v>0</v>
      </c>
      <c r="C54" s="8">
        <v>934.92</v>
      </c>
      <c r="D54" s="8">
        <f t="shared" si="4"/>
        <v>934.92</v>
      </c>
      <c r="E54" s="8">
        <f>D54+SUM('2022'!D55:D59)+SUM(D48:D53)</f>
        <v>10564.89</v>
      </c>
    </row>
    <row r="55" spans="1:5" ht="15.75" x14ac:dyDescent="0.25">
      <c r="A55" s="3" t="s">
        <v>13</v>
      </c>
      <c r="B55" s="8">
        <v>0</v>
      </c>
      <c r="C55" s="8">
        <v>1002.54</v>
      </c>
      <c r="D55" s="8">
        <f t="shared" si="4"/>
        <v>1002.54</v>
      </c>
      <c r="E55" s="8">
        <f>D55+SUM('2022'!D56:D59)+SUM(D48:D54)</f>
        <v>10657.5</v>
      </c>
    </row>
    <row r="56" spans="1:5" ht="15.75" x14ac:dyDescent="0.25">
      <c r="A56" s="3" t="s">
        <v>14</v>
      </c>
      <c r="B56" s="8">
        <v>0</v>
      </c>
      <c r="C56" s="8">
        <v>867.3</v>
      </c>
      <c r="D56" s="8">
        <f t="shared" si="4"/>
        <v>867.3</v>
      </c>
      <c r="E56" s="8">
        <f>D56+SUM('2022'!D57:D59)+SUM(D48:D55)</f>
        <v>10679.55</v>
      </c>
    </row>
    <row r="57" spans="1:5" ht="15.75" x14ac:dyDescent="0.25">
      <c r="A57" s="3" t="s">
        <v>15</v>
      </c>
      <c r="B57" s="8">
        <v>0</v>
      </c>
      <c r="C57" s="8">
        <v>895.23</v>
      </c>
      <c r="D57" s="8">
        <f t="shared" si="4"/>
        <v>895.23</v>
      </c>
      <c r="E57" s="8">
        <f>D57+SUM('2022'!D58:D59)+SUM(D48:D56)</f>
        <v>10761.869999999999</v>
      </c>
    </row>
    <row r="58" spans="1:5" ht="15.75" x14ac:dyDescent="0.25">
      <c r="A58" s="3" t="s">
        <v>16</v>
      </c>
      <c r="B58" s="8">
        <v>0</v>
      </c>
      <c r="C58" s="8">
        <v>832.02</v>
      </c>
      <c r="D58" s="8">
        <f t="shared" si="4"/>
        <v>832.02</v>
      </c>
      <c r="E58" s="8">
        <f>D58+SUM('2022'!D59:D59)+SUM(D48:D57)</f>
        <v>10772.16</v>
      </c>
    </row>
    <row r="59" spans="1:5" ht="15.75" x14ac:dyDescent="0.25">
      <c r="A59" s="3" t="s">
        <v>17</v>
      </c>
      <c r="B59" s="8">
        <v>0</v>
      </c>
      <c r="C59" s="8">
        <v>820.26</v>
      </c>
      <c r="D59" s="8">
        <f t="shared" si="4"/>
        <v>820.26</v>
      </c>
      <c r="E59" s="8">
        <f>SUM(D48:D59)</f>
        <v>10679.550000000001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10679.550000000001</v>
      </c>
      <c r="D60" s="5">
        <f t="shared" si="5"/>
        <v>10679.550000000001</v>
      </c>
      <c r="E60" s="7"/>
    </row>
    <row r="62" spans="1:5" x14ac:dyDescent="0.25">
      <c r="A62" s="52" t="s">
        <v>66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2018</vt:lpstr>
      <vt:lpstr>2019</vt:lpstr>
      <vt:lpstr>REPASSE TESOURO 2018</vt:lpstr>
      <vt:lpstr>REPASSE TESOURO 2019</vt:lpstr>
      <vt:lpstr>REPASSE TESOURO 2020</vt:lpstr>
      <vt:lpstr>2020</vt:lpstr>
      <vt:lpstr>2021</vt:lpstr>
      <vt:lpstr>2022</vt:lpstr>
      <vt:lpstr>2023</vt:lpstr>
      <vt:lpstr>2024</vt:lpstr>
      <vt:lpstr>2025</vt:lpstr>
      <vt:lpstr>2026</vt:lpstr>
      <vt:lpstr>'2020'!Area_de_impressao</vt:lpstr>
      <vt:lpstr>'2021'!Area_de_impressao</vt:lpstr>
      <vt:lpstr>'2022'!Area_de_impressao</vt:lpstr>
      <vt:lpstr>'2023'!Area_de_impressao</vt:lpstr>
      <vt:lpstr>'2024'!Area_de_impressao</vt:lpstr>
      <vt:lpstr>'REPASSE TESOURO 2018'!Area_de_impressao</vt:lpstr>
      <vt:lpstr>'REPASSE TESOURO 2019'!Area_de_impressao</vt:lpstr>
      <vt:lpstr>'REPASSE TESOURO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2026-03-06T11:53:27Z</dcterms:modified>
</cp:coreProperties>
</file>